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4D7" lockStructure="1"/>
  <bookViews>
    <workbookView windowWidth="28125" windowHeight="12540" tabRatio="612"/>
  </bookViews>
  <sheets>
    <sheet name="首页" sheetId="30" r:id="rId1"/>
    <sheet name="账户资料" sheetId="12" r:id="rId2"/>
    <sheet name="转账付款" sheetId="6" r:id="rId3"/>
    <sheet name="支票录入" sheetId="16" r:id="rId4"/>
    <sheet name="支票生成" sheetId="22" r:id="rId5"/>
    <sheet name="支票调整打印" sheetId="32" r:id="rId6"/>
    <sheet name="进账单录入" sheetId="23" r:id="rId7"/>
    <sheet name="生成进账单" sheetId="35" r:id="rId8"/>
    <sheet name="进账单调整打印" sheetId="34" r:id="rId9"/>
    <sheet name="转付款存档" sheetId="31" r:id="rId10"/>
    <sheet name="Sheet1" sheetId="36" r:id="rId11"/>
  </sheets>
  <definedNames>
    <definedName name="_xlnm._FilterDatabase" localSheetId="1" hidden="1">账户资料!$E$3:$J$45</definedName>
    <definedName name="_xlnm._FilterDatabase" localSheetId="3" hidden="1">支票录入!$J$11:$J$14</definedName>
    <definedName name="_xlnm.Print_Area" localSheetId="8">进账单调整打印!$B$3:$AJ$13</definedName>
    <definedName name="_xlnm.Print_Area" localSheetId="6">进账单录入!$D$5:$AL$20</definedName>
    <definedName name="_xlnm.Print_Area" localSheetId="7">生成进账单!$B$3:$AJ$13</definedName>
    <definedName name="_xlnm.Print_Area" localSheetId="5">支票调整打印!$B$2:$AC$9</definedName>
    <definedName name="_xlnm.Print_Area" localSheetId="4">支票生成!$B$2:$AC$9</definedName>
    <definedName name="_xlnm.Print_Area" localSheetId="2">转账付款!#REF!</definedName>
    <definedName name="_xlnm.Print_Titles" localSheetId="2">转账付款!$1:$3</definedName>
  </definedNames>
  <calcPr calcId="144525"/>
</workbook>
</file>

<file path=xl/sharedStrings.xml><?xml version="1.0" encoding="utf-8"?>
<sst xmlns="http://schemas.openxmlformats.org/spreadsheetml/2006/main" count="3686" uniqueCount="254">
  <si>
    <t>※单击下面图标进入对应工作表</t>
  </si>
  <si>
    <r>
      <rPr>
        <b/>
        <sz val="10"/>
        <rFont val="宋体"/>
        <charset val="134"/>
      </rPr>
      <t>※使用本工作薄时请</t>
    </r>
    <r>
      <rPr>
        <b/>
        <sz val="14"/>
        <color indexed="45"/>
        <rFont val="宋体"/>
        <charset val="134"/>
      </rPr>
      <t>务必使电脑系统日期与实际日期相同。</t>
    </r>
  </si>
  <si>
    <t>本工作薄功能：</t>
  </si>
  <si>
    <t>建好收付款人账户资料后每次打印只需:</t>
  </si>
  <si>
    <t>基础表</t>
  </si>
  <si>
    <t>录入付款人账户编码（小写数字）</t>
  </si>
  <si>
    <t>录入支票日期金额（全部为小写数字）</t>
  </si>
  <si>
    <t>即可自动生成标准的人民币支票或进账单。</t>
  </si>
  <si>
    <t>初次打印调整好标记后每次套打都能精确定位，</t>
  </si>
  <si>
    <t>准确快捷省去手写的烦恼。</t>
  </si>
  <si>
    <t>←账户编码录入</t>
  </si>
  <si>
    <t>※全部套打选A4纸纵向打印(此条适合所有平推式打印机)。</t>
  </si>
  <si>
    <t>←调页边距及面板上挡板即可打印，打印机不同调整数不同</t>
  </si>
  <si>
    <t>调页边距及面板上挡板即可打印→</t>
  </si>
  <si>
    <t>打印机不同调整数不同</t>
  </si>
  <si>
    <t>←特殊情况下本表增调字体行高列宽后打印</t>
  </si>
  <si>
    <t>特殊情况下本表增调字体</t>
  </si>
  <si>
    <t>→</t>
  </si>
  <si>
    <t>行高列宽后打印</t>
  </si>
  <si>
    <t xml:space="preserve">                人民币银行转账支付收款人（供应商）账户资料</t>
  </si>
  <si>
    <t>※编码重复无效，如有重复则单元格自动显红色!</t>
  </si>
  <si>
    <t>编码</t>
  </si>
  <si>
    <t>收付款人(客户.供应商.本单位名称)</t>
  </si>
  <si>
    <t>摘要</t>
  </si>
  <si>
    <t>开户行</t>
  </si>
  <si>
    <t>账号</t>
  </si>
  <si>
    <t>收付款人简称</t>
  </si>
  <si>
    <t>用途</t>
  </si>
  <si>
    <t>供应商TEL</t>
  </si>
  <si>
    <t>手机号或其它联络方式</t>
  </si>
  <si>
    <t>本单位(多个账户资金调度):</t>
  </si>
  <si>
    <t>大X五金制品（深圳）有限公司</t>
  </si>
  <si>
    <t>深圳农村商业银行XX支行</t>
  </si>
  <si>
    <t>000089337641</t>
  </si>
  <si>
    <t>大X公司</t>
  </si>
  <si>
    <t>工资</t>
  </si>
  <si>
    <t>012013010013921</t>
  </si>
  <si>
    <t xml:space="preserve">税金 </t>
  </si>
  <si>
    <t>中国银行XX支行</t>
  </si>
  <si>
    <t>75625793XXX8</t>
  </si>
  <si>
    <t>023013010009428</t>
  </si>
  <si>
    <t>水费</t>
  </si>
  <si>
    <t>客户:</t>
  </si>
  <si>
    <t>供应商:</t>
  </si>
  <si>
    <t>东莞顺X公司</t>
  </si>
  <si>
    <t>不锈钢</t>
  </si>
  <si>
    <t>平安银行深圳分行新桥支行</t>
  </si>
  <si>
    <t>11014725398007</t>
  </si>
  <si>
    <t>货款</t>
  </si>
  <si>
    <t>兴X五金制品(深圳)有限公司</t>
  </si>
  <si>
    <t>铁片、矽钢片</t>
  </si>
  <si>
    <t>兴X公司</t>
  </si>
  <si>
    <t>东莞市贺X五金塑胶有限公司</t>
  </si>
  <si>
    <t>铆钉款</t>
  </si>
  <si>
    <t>东莞农村商业银行长安XX分理处</t>
  </si>
  <si>
    <t>11012526209902</t>
  </si>
  <si>
    <t>贺X五金公司</t>
  </si>
  <si>
    <t>泰X精密电子（深圳）有限公司</t>
  </si>
  <si>
    <t>折弯五金零件</t>
  </si>
  <si>
    <t>泰X公司</t>
  </si>
  <si>
    <t>华X纸品（深圳）有限公司</t>
  </si>
  <si>
    <t>纸箱</t>
  </si>
  <si>
    <t>平安银行深圳宝安支行</t>
  </si>
  <si>
    <t>0282100254110</t>
  </si>
  <si>
    <t>华X纸品公司</t>
  </si>
  <si>
    <t>东莞市庆X电子五金有限公司</t>
  </si>
  <si>
    <t>庆X公司</t>
  </si>
  <si>
    <t>深圳市晖X塑胶制品有限公司</t>
  </si>
  <si>
    <t>珍珠棉、PE光身袋</t>
  </si>
  <si>
    <t>000006648507</t>
  </si>
  <si>
    <t>晖X塑胶公司</t>
  </si>
  <si>
    <t>诚X精密科技（深圳）有限公司</t>
  </si>
  <si>
    <t>烤漆加工费</t>
  </si>
  <si>
    <t>75665793XXX1</t>
  </si>
  <si>
    <t>诚X公司</t>
  </si>
  <si>
    <t>深圳市宝安区盛X精密五金制品厂</t>
  </si>
  <si>
    <t>000006546509</t>
  </si>
  <si>
    <t>盛X五金厂</t>
  </si>
  <si>
    <t>加工费</t>
  </si>
  <si>
    <t>深圳市宝安区盛五金店</t>
  </si>
  <si>
    <t>手套</t>
  </si>
  <si>
    <t>盛X五金店</t>
  </si>
  <si>
    <t>修理费</t>
  </si>
  <si>
    <t>运费</t>
  </si>
  <si>
    <t>保险费</t>
  </si>
  <si>
    <t>支票转账付款表</t>
  </si>
  <si>
    <t>※支票打印后可复制贴入转付款存档清除录入栏后录入新的内容。</t>
  </si>
  <si>
    <t>※非空白栏自动生成，账户编码如在账户资料表中无备案则录入此表无效。所属年月录入6位数，付款日期录入8位数。如单元格显红色表示录入错误。</t>
  </si>
  <si>
    <t>转付款流水号</t>
  </si>
  <si>
    <r>
      <rPr>
        <sz val="12"/>
        <rFont val="宋体"/>
        <charset val="134"/>
      </rPr>
      <t xml:space="preserve">账户 </t>
    </r>
    <r>
      <rPr>
        <sz val="12"/>
        <rFont val="宋体"/>
        <charset val="134"/>
      </rPr>
      <t xml:space="preserve"> </t>
    </r>
    <r>
      <rPr>
        <sz val="12"/>
        <rFont val="宋体"/>
        <charset val="134"/>
      </rPr>
      <t>编码</t>
    </r>
  </si>
  <si>
    <t>所属  年月</t>
  </si>
  <si>
    <t>账户名称</t>
  </si>
  <si>
    <t xml:space="preserve">支票付款 日期    </t>
  </si>
  <si>
    <t xml:space="preserve">付款金额 </t>
  </si>
  <si>
    <t>备 注</t>
  </si>
  <si>
    <t>金额录入 日期</t>
  </si>
  <si>
    <t/>
  </si>
  <si>
    <t>支票套打录入</t>
  </si>
  <si>
    <r>
      <rPr>
        <b/>
        <sz val="11"/>
        <rFont val="宋体"/>
        <charset val="134"/>
      </rPr>
      <t>※本表转付款流水号录入优先、次为直接录入，都只需录入对应空白栏，</t>
    </r>
    <r>
      <rPr>
        <b/>
        <sz val="12"/>
        <rFont val="宋体"/>
        <charset val="134"/>
      </rPr>
      <t>选直接录入时务必清空转付款流水号录入栏</t>
    </r>
    <r>
      <rPr>
        <b/>
        <sz val="11"/>
        <rFont val="宋体"/>
        <charset val="134"/>
      </rPr>
      <t>；</t>
    </r>
  </si>
  <si>
    <t>※本表出现红色字体、＃N/A、自动生成栏为空时表示无操作或录入有误!</t>
  </si>
  <si>
    <t>年</t>
  </si>
  <si>
    <t xml:space="preserve">月 </t>
  </si>
  <si>
    <t>日</t>
  </si>
  <si>
    <t>日期</t>
  </si>
  <si>
    <t>出票日期（大写）</t>
  </si>
  <si>
    <t>收款人：</t>
  </si>
  <si>
    <t>亿</t>
  </si>
  <si>
    <t>千</t>
  </si>
  <si>
    <t>百</t>
  </si>
  <si>
    <t>十</t>
  </si>
  <si>
    <t>万</t>
  </si>
  <si>
    <t>元</t>
  </si>
  <si>
    <t>角</t>
  </si>
  <si>
    <t>分</t>
  </si>
  <si>
    <t>存1</t>
  </si>
  <si>
    <t>出票日期</t>
  </si>
  <si>
    <t>存2</t>
  </si>
  <si>
    <t>参数</t>
  </si>
  <si>
    <t xml:space="preserve">当前日期 </t>
  </si>
  <si>
    <t xml:space="preserve">支票日期 </t>
  </si>
  <si>
    <t>存3</t>
  </si>
  <si>
    <t>金额：</t>
  </si>
  <si>
    <t>存4</t>
  </si>
  <si>
    <t>用途：</t>
  </si>
  <si>
    <t>应付款  编码</t>
  </si>
  <si>
    <t>账户　编码</t>
  </si>
  <si>
    <t>简称（账户表中取）</t>
  </si>
  <si>
    <t>金额</t>
  </si>
  <si>
    <t>支票日期</t>
  </si>
  <si>
    <t>1、直接录入→</t>
  </si>
  <si>
    <t>2、转</t>
  </si>
  <si>
    <t>付</t>
  </si>
  <si>
    <t>款</t>
  </si>
  <si>
    <t>流</t>
  </si>
  <si>
    <t>水</t>
  </si>
  <si>
    <t>号</t>
  </si>
  <si>
    <t>总结：</t>
  </si>
  <si>
    <t>零壹</t>
  </si>
  <si>
    <t xml:space="preserve">零贰 </t>
  </si>
  <si>
    <t>零叁</t>
  </si>
  <si>
    <t>零肆</t>
  </si>
  <si>
    <t>零伍</t>
  </si>
  <si>
    <t>零陆</t>
  </si>
  <si>
    <t>零柒</t>
  </si>
  <si>
    <t xml:space="preserve">零捌 </t>
  </si>
  <si>
    <t>零玖</t>
  </si>
  <si>
    <t>零壹拾</t>
  </si>
  <si>
    <t>壹拾壹</t>
  </si>
  <si>
    <t>壹拾贰</t>
  </si>
  <si>
    <t>壹拾叁</t>
  </si>
  <si>
    <t>壹拾肆</t>
  </si>
  <si>
    <t>壹拾伍</t>
  </si>
  <si>
    <t>壹拾陆</t>
  </si>
  <si>
    <t>壹拾柒</t>
  </si>
  <si>
    <t xml:space="preserve">壹拾捌 </t>
  </si>
  <si>
    <t>壹拾玖</t>
  </si>
  <si>
    <t>零贰拾</t>
  </si>
  <si>
    <t>贰拾壹</t>
  </si>
  <si>
    <t>贰拾贰</t>
  </si>
  <si>
    <t>贰拾叁</t>
  </si>
  <si>
    <t>贰拾肆</t>
  </si>
  <si>
    <t>贰拾伍</t>
  </si>
  <si>
    <t>贰拾陆</t>
  </si>
  <si>
    <t>贰拾柒</t>
  </si>
  <si>
    <t>贰拾捌</t>
  </si>
  <si>
    <t>贰拾玖</t>
  </si>
  <si>
    <t>零叁拾</t>
  </si>
  <si>
    <t>叁拾壹</t>
  </si>
  <si>
    <t>贰零壹叁</t>
  </si>
  <si>
    <t>贰零壹肆</t>
  </si>
  <si>
    <t>贰零壹伍</t>
  </si>
  <si>
    <t>贰零壹陆</t>
  </si>
  <si>
    <t>贰零壹柒</t>
  </si>
  <si>
    <t>贰零壹捌</t>
  </si>
  <si>
    <t>贰零壹玖</t>
  </si>
  <si>
    <t>贰零贰零</t>
  </si>
  <si>
    <t>贰零贰壹</t>
  </si>
  <si>
    <t>贰零贰贰</t>
  </si>
  <si>
    <t>贰零贰叁</t>
  </si>
  <si>
    <t>贰零贰肆</t>
  </si>
  <si>
    <t>贰零贰伍</t>
  </si>
  <si>
    <t>贰零贰陆</t>
  </si>
  <si>
    <t>贰零贰柒</t>
  </si>
  <si>
    <t xml:space="preserve">贰零贰捌 </t>
  </si>
  <si>
    <t>贰零贰玖</t>
  </si>
  <si>
    <t xml:space="preserve">贰零叁零 </t>
  </si>
  <si>
    <t xml:space="preserve">贰零叁壹 </t>
  </si>
  <si>
    <t xml:space="preserve">贰零叁贰 </t>
  </si>
  <si>
    <t xml:space="preserve">贰零叁叁 </t>
  </si>
  <si>
    <t xml:space="preserve">贰零叁肆 </t>
  </si>
  <si>
    <t xml:space="preserve">贰零叁伍 </t>
  </si>
  <si>
    <t xml:space="preserve">贰零叁陆 </t>
  </si>
  <si>
    <t xml:space="preserve">贰零叁柒 </t>
  </si>
  <si>
    <t xml:space="preserve">贰零叁捌  </t>
  </si>
  <si>
    <t xml:space="preserve">贰零叁玖 </t>
  </si>
  <si>
    <t xml:space="preserve">贰零肆零 </t>
  </si>
  <si>
    <t xml:space="preserve">贰零肆壹 </t>
  </si>
  <si>
    <t xml:space="preserve">贰零肆贰 </t>
  </si>
  <si>
    <t xml:space="preserve">贰零肆叁 </t>
  </si>
  <si>
    <t xml:space="preserve">贰零肆肆 </t>
  </si>
  <si>
    <t xml:space="preserve">贰零肆伍 </t>
  </si>
  <si>
    <t>支票套打表</t>
  </si>
  <si>
    <t>人民币大写</t>
  </si>
  <si>
    <t>打印范围:</t>
  </si>
  <si>
    <t>B至AC列与2至9行的重合区域</t>
  </si>
  <si>
    <t>航天信息Aisino SK-600Ⅱ针式打印机支票套打时设置如下:</t>
  </si>
  <si>
    <t>※A4纸纵向打印(此条适合所有平推式打印机)。</t>
  </si>
  <si>
    <t>※面板上左右调板右边压住凹板中的第6刻线(从刻有10处往右边移4-5刻线).</t>
  </si>
  <si>
    <t>※打印下扳板中线对准1P,页边距设为左0.4右0上1下2.5</t>
  </si>
  <si>
    <t>※将人民币支票正面(不要剪掉存根联)左边紧靠面板上左右调板凸边平行手推吸进后支票底边与左右调板的上边界距离1.1CM,</t>
  </si>
  <si>
    <t xml:space="preserve">  可以在打印面板上画线标示。如支票放斜打印会错位。</t>
  </si>
  <si>
    <t>完成上述四步后才能打印。</t>
  </si>
  <si>
    <t>※其它打印机须参照上面方法自行调整上述设置才能打印.</t>
  </si>
  <si>
    <t>(打印时不要剪掉存根联、A4纸纵向打印、调页边距及面板上挡板即可。存根联与支票票面整张一次打印完成。)</t>
  </si>
  <si>
    <t>(打印时不要剪掉存根联、A4纸纵向打印、调页边距及面板上挡板即可。特殊情况下本表可调字体行高列宽。存根联与支票票面整张一次打印完成。)</t>
  </si>
  <si>
    <t>银行进账单套打录入</t>
  </si>
  <si>
    <r>
      <rPr>
        <b/>
        <sz val="10"/>
        <rFont val="宋体"/>
        <charset val="134"/>
      </rPr>
      <t>※本表必须先录入付款人编码，两种方式录入：直接录入收款人编码优先、次为转付款流水号录入，</t>
    </r>
    <r>
      <rPr>
        <b/>
        <sz val="12"/>
        <rFont val="宋体"/>
        <charset val="134"/>
      </rPr>
      <t>都只需录入对应空白栏</t>
    </r>
    <r>
      <rPr>
        <b/>
        <sz val="10"/>
        <rFont val="宋体"/>
        <charset val="134"/>
      </rPr>
      <t>，选转付款流水号</t>
    </r>
  </si>
  <si>
    <t>录入时必须先清除直接录入收款人编码才有效；本表出现红色字体或＃N/A等错符时表示无操作或有误!</t>
  </si>
  <si>
    <t>序号</t>
  </si>
  <si>
    <t>付款人编码</t>
  </si>
  <si>
    <t>收款人编码</t>
  </si>
  <si>
    <t>月</t>
  </si>
  <si>
    <t>A</t>
  </si>
  <si>
    <t>B</t>
  </si>
  <si>
    <t>C</t>
  </si>
  <si>
    <t>D</t>
  </si>
  <si>
    <t>E</t>
  </si>
  <si>
    <t>G</t>
  </si>
  <si>
    <t>转账支票</t>
  </si>
  <si>
    <t>壹张</t>
  </si>
  <si>
    <t>H</t>
  </si>
  <si>
    <t>I</t>
  </si>
  <si>
    <t>J</t>
  </si>
  <si>
    <t>打印金额</t>
  </si>
  <si>
    <t>1、直接录入收款人编码、金额、进账日期打印</t>
  </si>
  <si>
    <t>2、录入转付款流水号打印</t>
  </si>
  <si>
    <t>收款人及编码</t>
  </si>
  <si>
    <t xml:space="preserve">支票金额 </t>
  </si>
  <si>
    <t>进账日期</t>
  </si>
  <si>
    <t xml:space="preserve">   ※此方式录入必须先清除直接录入收款人编码才有效！</t>
  </si>
  <si>
    <t>银行进账单套打</t>
  </si>
  <si>
    <t>小写</t>
  </si>
  <si>
    <t>B至AJ列与3至13行的重合区域</t>
  </si>
  <si>
    <t>航天信息Aisino SK-600Ⅱ针式打印机套打前设置如下:</t>
  </si>
  <si>
    <t>页边距设置:</t>
  </si>
  <si>
    <t>左1.3右0上1下2.5</t>
  </si>
  <si>
    <t>※面板上左右调板右边压住凹板中的第4刻线(从刻有10处往右边移5-6刻线).</t>
  </si>
  <si>
    <r>
      <rPr>
        <sz val="12"/>
        <rFont val="宋体"/>
        <charset val="134"/>
      </rPr>
      <t>※将人民币进账单(</t>
    </r>
    <r>
      <rPr>
        <b/>
        <sz val="12"/>
        <rFont val="宋体"/>
        <charset val="134"/>
      </rPr>
      <t>不要剪掉存根联</t>
    </r>
    <r>
      <rPr>
        <sz val="12"/>
        <rFont val="宋体"/>
        <charset val="134"/>
      </rPr>
      <t>)左边紧靠面板上左右调板凸边平行手推吸进,</t>
    </r>
  </si>
  <si>
    <r>
      <rPr>
        <sz val="12"/>
        <rFont val="宋体"/>
        <charset val="134"/>
      </rPr>
      <t>如进账单放斜打印会错位。</t>
    </r>
    <r>
      <rPr>
        <b/>
        <sz val="12"/>
        <rFont val="宋体"/>
        <charset val="134"/>
      </rPr>
      <t>其它打印机须参照上述方法自行调整设置打印。</t>
    </r>
  </si>
  <si>
    <t>(打印时不要剪掉存根联、A4纸纵向打印、调页边距及面板上挡板即可。存根联与进账单票面整张一次打印完成。)</t>
  </si>
  <si>
    <t>转账付款存档</t>
  </si>
  <si>
    <t>本表只能粘贴或清除,不能录入,可以筛选查询。</t>
  </si>
  <si>
    <t>付款流水号</t>
  </si>
  <si>
    <t>供应商编码</t>
  </si>
</sst>
</file>

<file path=xl/styles.xml><?xml version="1.0" encoding="utf-8"?>
<styleSheet xmlns="http://schemas.openxmlformats.org/spreadsheetml/2006/main">
  <numFmts count="10">
    <numFmt numFmtId="176" formatCode="&quot;￥&quot;#,##0.00_);\(&quot;￥&quot;#,##0.00\)"/>
    <numFmt numFmtId="177" formatCode="#,##0.00_ "/>
    <numFmt numFmtId="178" formatCode="0_ "/>
    <numFmt numFmtId="42" formatCode="_ &quot;￥&quot;* #,##0_ ;_ &quot;￥&quot;* \-#,##0_ ;_ &quot;￥&quot;* &quot;-&quot;_ ;_ @_ "/>
    <numFmt numFmtId="179" formatCode="#,##0.00_);\(#,##0.00\)"/>
    <numFmt numFmtId="44" formatCode="_ &quot;￥&quot;* #,##0.00_ ;_ &quot;￥&quot;* \-#,##0.00_ ;_ &quot;￥&quot;* &quot;-&quot;??_ ;_ @_ "/>
    <numFmt numFmtId="41" formatCode="_ * #,##0_ ;_ * \-#,##0_ ;_ * &quot;-&quot;_ ;_ @_ "/>
    <numFmt numFmtId="180" formatCode="0;\-0;;@"/>
    <numFmt numFmtId="43" formatCode="_ * #,##0.00_ ;_ * \-#,##0.00_ ;_ * &quot;-&quot;??_ ;_ @_ "/>
    <numFmt numFmtId="181" formatCode="General;General;"/>
  </numFmts>
  <fonts count="39">
    <font>
      <sz val="12"/>
      <name val="宋体"/>
      <charset val="134"/>
    </font>
    <font>
      <b/>
      <sz val="18"/>
      <name val="宋体"/>
      <charset val="134"/>
    </font>
    <font>
      <sz val="11"/>
      <name val="宋体"/>
      <charset val="134"/>
    </font>
    <font>
      <sz val="9"/>
      <name val="宋体"/>
      <charset val="134"/>
    </font>
    <font>
      <sz val="10"/>
      <name val="宋体"/>
      <charset val="134"/>
    </font>
    <font>
      <sz val="12"/>
      <name val="Times New Roman"/>
      <charset val="0"/>
    </font>
    <font>
      <sz val="8"/>
      <name val="宋体"/>
      <charset val="134"/>
    </font>
    <font>
      <sz val="11"/>
      <name val="Times New Roman"/>
      <charset val="0"/>
    </font>
    <font>
      <sz val="10"/>
      <name val="Times New Roman"/>
      <charset val="0"/>
    </font>
    <font>
      <b/>
      <sz val="10"/>
      <name val="宋体"/>
      <charset val="134"/>
    </font>
    <font>
      <b/>
      <sz val="12"/>
      <name val="宋体"/>
      <charset val="134"/>
    </font>
    <font>
      <b/>
      <sz val="11"/>
      <name val="宋体"/>
      <charset val="134"/>
    </font>
    <font>
      <b/>
      <sz val="14"/>
      <name val="宋体"/>
      <charset val="134"/>
    </font>
    <font>
      <sz val="11"/>
      <color indexed="63"/>
      <name val="宋体"/>
      <charset val="134"/>
    </font>
    <font>
      <sz val="12"/>
      <color indexed="63"/>
      <name val="宋体"/>
      <charset val="134"/>
    </font>
    <font>
      <sz val="6"/>
      <name val="宋体"/>
      <charset val="134"/>
    </font>
    <font>
      <b/>
      <sz val="9"/>
      <name val="宋体"/>
      <charset val="134"/>
    </font>
    <font>
      <sz val="14"/>
      <name val="宋体"/>
      <charset val="134"/>
    </font>
    <font>
      <sz val="11"/>
      <color theme="1"/>
      <name val="宋体"/>
      <charset val="0"/>
      <scheme val="minor"/>
    </font>
    <font>
      <b/>
      <sz val="15"/>
      <color theme="3"/>
      <name val="宋体"/>
      <charset val="134"/>
      <scheme val="minor"/>
    </font>
    <font>
      <u/>
      <sz val="12"/>
      <color indexed="36"/>
      <name val="宋体"/>
      <charset val="134"/>
    </font>
    <font>
      <sz val="11"/>
      <color theme="0"/>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sz val="11"/>
      <color theme="1"/>
      <name val="宋体"/>
      <charset val="134"/>
      <scheme val="minor"/>
    </font>
    <font>
      <u/>
      <sz val="12"/>
      <color indexed="12"/>
      <name val="宋体"/>
      <charset val="134"/>
    </font>
    <font>
      <sz val="11"/>
      <color rgb="FF006100"/>
      <name val="宋体"/>
      <charset val="0"/>
      <scheme val="minor"/>
    </font>
    <font>
      <sz val="11"/>
      <color rgb="FFFF0000"/>
      <name val="宋体"/>
      <charset val="0"/>
      <scheme val="minor"/>
    </font>
    <font>
      <b/>
      <sz val="13"/>
      <color theme="3"/>
      <name val="宋体"/>
      <charset val="134"/>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4"/>
      <color indexed="45"/>
      <name val="宋体"/>
      <charset val="134"/>
    </font>
  </fonts>
  <fills count="42">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8"/>
        <bgColor indexed="64"/>
      </patternFill>
    </fill>
    <fill>
      <patternFill patternType="solid">
        <fgColor theme="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rgb="FFC6EFCE"/>
        <bgColor indexed="64"/>
      </patternFill>
    </fill>
    <fill>
      <patternFill patternType="solid">
        <fgColor theme="5"/>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xf numFmtId="0" fontId="18" fillId="25" borderId="0" applyNumberFormat="0" applyBorder="0" applyAlignment="0" applyProtection="0">
      <alignment vertical="center"/>
    </xf>
    <xf numFmtId="0" fontId="28" fillId="21" borderId="7"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8" fillId="17" borderId="0" applyNumberFormat="0" applyBorder="0" applyAlignment="0" applyProtection="0">
      <alignment vertical="center"/>
    </xf>
    <xf numFmtId="0" fontId="22" fillId="13" borderId="0" applyNumberFormat="0" applyBorder="0" applyAlignment="0" applyProtection="0">
      <alignment vertical="center"/>
    </xf>
    <xf numFmtId="43" fontId="0" fillId="0" borderId="0" applyFont="0" applyFill="0" applyBorder="0" applyAlignment="0" applyProtection="0"/>
    <xf numFmtId="0" fontId="21" fillId="12" borderId="0" applyNumberFormat="0" applyBorder="0" applyAlignment="0" applyProtection="0">
      <alignment vertical="center"/>
    </xf>
    <xf numFmtId="0" fontId="31" fillId="0" borderId="0" applyNumberFormat="0" applyFill="0" applyBorder="0" applyAlignment="0" applyProtection="0">
      <alignment vertical="top"/>
      <protection locked="0"/>
    </xf>
    <xf numFmtId="9" fontId="0" fillId="0" borderId="0" applyFont="0" applyFill="0" applyBorder="0" applyAlignment="0" applyProtection="0"/>
    <xf numFmtId="0" fontId="20" fillId="0" borderId="0" applyNumberFormat="0" applyFill="0" applyBorder="0" applyAlignment="0" applyProtection="0">
      <alignment vertical="top"/>
      <protection locked="0"/>
    </xf>
    <xf numFmtId="0" fontId="30" fillId="24" borderId="10" applyNumberFormat="0" applyFont="0" applyAlignment="0" applyProtection="0">
      <alignment vertical="center"/>
    </xf>
    <xf numFmtId="0" fontId="21" fillId="29" borderId="0" applyNumberFormat="0" applyBorder="0" applyAlignment="0" applyProtection="0">
      <alignment vertical="center"/>
    </xf>
    <xf numFmtId="0" fontId="2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9" fillId="0" borderId="5" applyNumberFormat="0" applyFill="0" applyAlignment="0" applyProtection="0">
      <alignment vertical="center"/>
    </xf>
    <xf numFmtId="0" fontId="34" fillId="0" borderId="5" applyNumberFormat="0" applyFill="0" applyAlignment="0" applyProtection="0">
      <alignment vertical="center"/>
    </xf>
    <xf numFmtId="0" fontId="21" fillId="38" borderId="0" applyNumberFormat="0" applyBorder="0" applyAlignment="0" applyProtection="0">
      <alignment vertical="center"/>
    </xf>
    <xf numFmtId="0" fontId="27" fillId="0" borderId="11" applyNumberFormat="0" applyFill="0" applyAlignment="0" applyProtection="0">
      <alignment vertical="center"/>
    </xf>
    <xf numFmtId="0" fontId="21" fillId="20" borderId="0" applyNumberFormat="0" applyBorder="0" applyAlignment="0" applyProtection="0">
      <alignment vertical="center"/>
    </xf>
    <xf numFmtId="0" fontId="36" fillId="16" borderId="12" applyNumberFormat="0" applyAlignment="0" applyProtection="0">
      <alignment vertical="center"/>
    </xf>
    <xf numFmtId="0" fontId="25" fillId="16" borderId="7" applyNumberFormat="0" applyAlignment="0" applyProtection="0">
      <alignment vertical="center"/>
    </xf>
    <xf numFmtId="0" fontId="26" fillId="19" borderId="8" applyNumberFormat="0" applyAlignment="0" applyProtection="0">
      <alignment vertical="center"/>
    </xf>
    <xf numFmtId="0" fontId="18" fillId="41" borderId="0" applyNumberFormat="0" applyBorder="0" applyAlignment="0" applyProtection="0">
      <alignment vertical="center"/>
    </xf>
    <xf numFmtId="0" fontId="21" fillId="34" borderId="0" applyNumberFormat="0" applyBorder="0" applyAlignment="0" applyProtection="0">
      <alignment vertical="center"/>
    </xf>
    <xf numFmtId="0" fontId="29" fillId="0" borderId="9" applyNumberFormat="0" applyFill="0" applyAlignment="0" applyProtection="0">
      <alignment vertical="center"/>
    </xf>
    <xf numFmtId="0" fontId="24" fillId="0" borderId="6" applyNumberFormat="0" applyFill="0" applyAlignment="0" applyProtection="0">
      <alignment vertical="center"/>
    </xf>
    <xf numFmtId="0" fontId="32" fillId="33" borderId="0" applyNumberFormat="0" applyBorder="0" applyAlignment="0" applyProtection="0">
      <alignment vertical="center"/>
    </xf>
    <xf numFmtId="0" fontId="23" fillId="15" borderId="0" applyNumberFormat="0" applyBorder="0" applyAlignment="0" applyProtection="0">
      <alignment vertical="center"/>
    </xf>
    <xf numFmtId="0" fontId="18" fillId="28" borderId="0" applyNumberFormat="0" applyBorder="0" applyAlignment="0" applyProtection="0">
      <alignment vertical="center"/>
    </xf>
    <xf numFmtId="0" fontId="21" fillId="27" borderId="0" applyNumberFormat="0" applyBorder="0" applyAlignment="0" applyProtection="0">
      <alignment vertical="center"/>
    </xf>
    <xf numFmtId="0" fontId="18" fillId="40" borderId="0" applyNumberFormat="0" applyBorder="0" applyAlignment="0" applyProtection="0">
      <alignment vertical="center"/>
    </xf>
    <xf numFmtId="0" fontId="18" fillId="23" borderId="0" applyNumberFormat="0" applyBorder="0" applyAlignment="0" applyProtection="0">
      <alignment vertical="center"/>
    </xf>
    <xf numFmtId="0" fontId="18" fillId="32" borderId="0" applyNumberFormat="0" applyBorder="0" applyAlignment="0" applyProtection="0">
      <alignment vertical="center"/>
    </xf>
    <xf numFmtId="0" fontId="18" fillId="11" borderId="0" applyNumberFormat="0" applyBorder="0" applyAlignment="0" applyProtection="0">
      <alignment vertical="center"/>
    </xf>
    <xf numFmtId="0" fontId="21" fillId="37" borderId="0" applyNumberFormat="0" applyBorder="0" applyAlignment="0" applyProtection="0">
      <alignment vertical="center"/>
    </xf>
    <xf numFmtId="0" fontId="21" fillId="31" borderId="0" applyNumberFormat="0" applyBorder="0" applyAlignment="0" applyProtection="0">
      <alignment vertical="center"/>
    </xf>
    <xf numFmtId="0" fontId="18" fillId="14" borderId="0" applyNumberFormat="0" applyBorder="0" applyAlignment="0" applyProtection="0">
      <alignment vertical="center"/>
    </xf>
    <xf numFmtId="0" fontId="18" fillId="39" borderId="0" applyNumberFormat="0" applyBorder="0" applyAlignment="0" applyProtection="0">
      <alignment vertical="center"/>
    </xf>
    <xf numFmtId="0" fontId="21" fillId="26" borderId="0" applyNumberFormat="0" applyBorder="0" applyAlignment="0" applyProtection="0">
      <alignment vertical="center"/>
    </xf>
    <xf numFmtId="0" fontId="18" fillId="36" borderId="0" applyNumberFormat="0" applyBorder="0" applyAlignment="0" applyProtection="0">
      <alignment vertical="center"/>
    </xf>
    <xf numFmtId="0" fontId="21" fillId="18" borderId="0" applyNumberFormat="0" applyBorder="0" applyAlignment="0" applyProtection="0">
      <alignment vertical="center"/>
    </xf>
    <xf numFmtId="0" fontId="21" fillId="35" borderId="0" applyNumberFormat="0" applyBorder="0" applyAlignment="0" applyProtection="0">
      <alignment vertical="center"/>
    </xf>
    <xf numFmtId="0" fontId="18" fillId="22" borderId="0" applyNumberFormat="0" applyBorder="0" applyAlignment="0" applyProtection="0">
      <alignment vertical="center"/>
    </xf>
    <xf numFmtId="0" fontId="21" fillId="30" borderId="0" applyNumberFormat="0" applyBorder="0" applyAlignment="0" applyProtection="0">
      <alignment vertical="center"/>
    </xf>
  </cellStyleXfs>
  <cellXfs count="374">
    <xf numFmtId="0" fontId="0" fillId="0" borderId="0" xfId="0"/>
    <xf numFmtId="0" fontId="0" fillId="2" borderId="0" xfId="0" applyFill="1" applyAlignment="1" applyProtection="1">
      <alignment vertical="center"/>
      <protection hidden="1"/>
    </xf>
    <xf numFmtId="0" fontId="0" fillId="2" borderId="0" xfId="0" applyNumberFormat="1" applyFill="1" applyAlignment="1" applyProtection="1">
      <alignment horizontal="center" vertical="center" wrapText="1"/>
      <protection locked="0"/>
    </xf>
    <xf numFmtId="177" fontId="0" fillId="2" borderId="0" xfId="0" applyNumberFormat="1" applyFill="1" applyAlignment="1" applyProtection="1">
      <alignment horizontal="center" vertical="center" wrapText="1"/>
      <protection locked="0"/>
    </xf>
    <xf numFmtId="0" fontId="0"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1" fillId="3" borderId="1" xfId="0" applyNumberFormat="1" applyFont="1" applyFill="1" applyBorder="1" applyAlignment="1" applyProtection="1">
      <alignment horizontal="center" vertical="center" wrapText="1"/>
      <protection hidden="1"/>
    </xf>
    <xf numFmtId="177" fontId="2" fillId="3" borderId="0" xfId="0" applyNumberFormat="1" applyFont="1" applyFill="1" applyAlignment="1" applyProtection="1">
      <protection hidden="1"/>
    </xf>
    <xf numFmtId="177" fontId="0" fillId="3" borderId="0" xfId="0" applyNumberFormat="1" applyFill="1" applyAlignment="1" applyProtection="1">
      <alignment horizontal="center" vertical="center" wrapText="1"/>
      <protection hidden="1"/>
    </xf>
    <xf numFmtId="0" fontId="0" fillId="3" borderId="0" xfId="0" applyFont="1" applyFill="1" applyAlignment="1" applyProtection="1">
      <alignment vertical="center"/>
      <protection hidden="1"/>
    </xf>
    <xf numFmtId="0" fontId="3" fillId="4" borderId="2" xfId="0" applyFont="1" applyFill="1" applyBorder="1" applyAlignment="1" applyProtection="1">
      <alignment horizontal="center" vertical="center" wrapText="1"/>
      <protection hidden="1"/>
    </xf>
    <xf numFmtId="0" fontId="0" fillId="5" borderId="2" xfId="0" applyNumberFormat="1" applyFont="1" applyFill="1" applyBorder="1" applyAlignment="1" applyProtection="1">
      <alignment horizontal="center" vertical="center" wrapText="1"/>
      <protection hidden="1"/>
    </xf>
    <xf numFmtId="0" fontId="0" fillId="5" borderId="2" xfId="0" applyNumberFormat="1" applyFill="1" applyBorder="1" applyAlignment="1" applyProtection="1">
      <alignment horizontal="center" vertical="center" wrapText="1"/>
      <protection hidden="1"/>
    </xf>
    <xf numFmtId="0" fontId="4" fillId="5" borderId="2" xfId="0" applyNumberFormat="1" applyFont="1" applyFill="1" applyBorder="1" applyAlignment="1" applyProtection="1">
      <alignment horizontal="center" vertical="center" wrapText="1"/>
      <protection hidden="1"/>
    </xf>
    <xf numFmtId="177" fontId="0" fillId="6" borderId="3" xfId="0" applyNumberFormat="1" applyFont="1" applyFill="1" applyBorder="1" applyAlignment="1" applyProtection="1">
      <alignment horizontal="center" vertical="center"/>
      <protection hidden="1"/>
    </xf>
    <xf numFmtId="0" fontId="0" fillId="3" borderId="0" xfId="0" applyFill="1" applyAlignment="1" applyProtection="1">
      <alignment vertical="center"/>
      <protection hidden="1"/>
    </xf>
    <xf numFmtId="0" fontId="0" fillId="5" borderId="3" xfId="0" applyFont="1" applyFill="1" applyBorder="1" applyAlignment="1" applyProtection="1">
      <alignment horizontal="center" vertical="center" wrapText="1"/>
      <protection hidden="1"/>
    </xf>
    <xf numFmtId="0" fontId="0" fillId="3" borderId="0" xfId="0" applyFill="1" applyProtection="1">
      <protection hidden="1"/>
    </xf>
    <xf numFmtId="0" fontId="0" fillId="7" borderId="0" xfId="0" applyFill="1" applyProtection="1">
      <protection hidden="1"/>
    </xf>
    <xf numFmtId="0" fontId="0" fillId="7" borderId="0" xfId="0" applyFill="1" applyAlignment="1" applyProtection="1">
      <alignment vertical="center"/>
      <protection hidden="1"/>
    </xf>
    <xf numFmtId="0" fontId="0" fillId="0" borderId="0" xfId="0" applyProtection="1">
      <protection hidden="1"/>
    </xf>
    <xf numFmtId="181" fontId="0" fillId="0" borderId="0" xfId="0" applyNumberFormat="1" applyProtection="1">
      <protection hidden="1"/>
    </xf>
    <xf numFmtId="0" fontId="0" fillId="0" borderId="0" xfId="0" applyNumberFormat="1" applyProtection="1">
      <protection hidden="1"/>
    </xf>
    <xf numFmtId="181" fontId="4" fillId="3" borderId="0" xfId="0" applyNumberFormat="1" applyFont="1" applyFill="1" applyAlignment="1" applyProtection="1">
      <alignment horizontal="center" wrapText="1"/>
      <protection hidden="1"/>
    </xf>
    <xf numFmtId="181" fontId="0" fillId="3" borderId="0" xfId="0" applyNumberFormat="1" applyFill="1" applyProtection="1">
      <protection hidden="1"/>
    </xf>
    <xf numFmtId="0" fontId="0" fillId="7" borderId="0" xfId="0" applyFill="1" applyAlignment="1" applyProtection="1">
      <alignment horizontal="center"/>
      <protection hidden="1"/>
    </xf>
    <xf numFmtId="181" fontId="0" fillId="5" borderId="0" xfId="0" applyNumberFormat="1" applyFill="1" applyAlignment="1" applyProtection="1">
      <alignment horizontal="left"/>
      <protection hidden="1"/>
    </xf>
    <xf numFmtId="181" fontId="5" fillId="5" borderId="0" xfId="0" applyNumberFormat="1" applyFont="1" applyFill="1" applyAlignment="1" applyProtection="1">
      <alignment horizontal="left"/>
      <protection hidden="1"/>
    </xf>
    <xf numFmtId="181" fontId="4" fillId="5" borderId="0" xfId="0" applyNumberFormat="1" applyFont="1" applyFill="1" applyBorder="1" applyAlignment="1" applyProtection="1">
      <alignment vertical="center" wrapText="1"/>
      <protection hidden="1"/>
    </xf>
    <xf numFmtId="181" fontId="6" fillId="5" borderId="0" xfId="0" applyNumberFormat="1" applyFont="1" applyFill="1" applyBorder="1" applyAlignment="1" applyProtection="1">
      <alignment horizontal="center"/>
      <protection hidden="1"/>
    </xf>
    <xf numFmtId="181" fontId="4" fillId="5" borderId="0" xfId="0" applyNumberFormat="1" applyFont="1" applyFill="1" applyBorder="1" applyAlignment="1" applyProtection="1">
      <alignment horizontal="center" vertical="center" wrapText="1"/>
      <protection hidden="1"/>
    </xf>
    <xf numFmtId="181" fontId="4" fillId="5" borderId="0" xfId="0" applyNumberFormat="1" applyFont="1" applyFill="1" applyAlignment="1" applyProtection="1">
      <alignment horizontal="center"/>
      <protection hidden="1"/>
    </xf>
    <xf numFmtId="181" fontId="6" fillId="5" borderId="0" xfId="0" applyNumberFormat="1" applyFont="1" applyFill="1" applyAlignment="1" applyProtection="1">
      <alignment horizontal="center"/>
      <protection hidden="1"/>
    </xf>
    <xf numFmtId="181" fontId="0" fillId="5" borderId="0" xfId="0" applyNumberFormat="1" applyFill="1" applyBorder="1" applyProtection="1">
      <protection hidden="1"/>
    </xf>
    <xf numFmtId="0" fontId="4" fillId="7" borderId="0" xfId="0" applyFont="1" applyFill="1" applyAlignment="1" applyProtection="1">
      <alignment horizontal="center"/>
      <protection hidden="1"/>
    </xf>
    <xf numFmtId="181" fontId="6" fillId="5" borderId="0" xfId="0" applyNumberFormat="1" applyFont="1" applyFill="1" applyBorder="1" applyAlignment="1" applyProtection="1">
      <alignment horizontal="center" vertical="center"/>
      <protection hidden="1"/>
    </xf>
    <xf numFmtId="181" fontId="6" fillId="5" borderId="0" xfId="0" applyNumberFormat="1" applyFont="1" applyFill="1" applyBorder="1" applyAlignment="1" applyProtection="1">
      <alignment horizontal="left" vertical="center"/>
      <protection hidden="1"/>
    </xf>
    <xf numFmtId="181" fontId="0" fillId="5" borderId="0" xfId="0" applyNumberFormat="1" applyFill="1" applyBorder="1" applyAlignment="1" applyProtection="1">
      <alignment horizontal="center"/>
      <protection hidden="1"/>
    </xf>
    <xf numFmtId="181" fontId="6" fillId="5" borderId="0" xfId="0" applyNumberFormat="1" applyFont="1" applyFill="1" applyAlignment="1" applyProtection="1">
      <alignment horizontal="center" vertical="center"/>
      <protection hidden="1"/>
    </xf>
    <xf numFmtId="181" fontId="7" fillId="5" borderId="0" xfId="0" applyNumberFormat="1" applyFont="1" applyFill="1" applyAlignment="1" applyProtection="1">
      <alignment horizontal="center" vertical="center"/>
      <protection hidden="1"/>
    </xf>
    <xf numFmtId="181" fontId="6" fillId="5" borderId="0" xfId="0" applyNumberFormat="1" applyFont="1" applyFill="1" applyAlignment="1" applyProtection="1">
      <protection hidden="1"/>
    </xf>
    <xf numFmtId="181" fontId="0" fillId="5" borderId="0" xfId="0" applyNumberFormat="1" applyFill="1" applyProtection="1">
      <protection hidden="1"/>
    </xf>
    <xf numFmtId="181" fontId="8" fillId="5" borderId="0" xfId="0" applyNumberFormat="1" applyFont="1" applyFill="1" applyAlignment="1" applyProtection="1">
      <alignment horizontal="center"/>
      <protection hidden="1"/>
    </xf>
    <xf numFmtId="181" fontId="0" fillId="7" borderId="0" xfId="0" applyNumberFormat="1" applyFill="1" applyProtection="1">
      <protection hidden="1"/>
    </xf>
    <xf numFmtId="181" fontId="4" fillId="7" borderId="0" xfId="0" applyNumberFormat="1" applyFont="1" applyFill="1" applyAlignment="1" applyProtection="1">
      <alignment horizontal="center" vertical="center"/>
      <protection hidden="1"/>
    </xf>
    <xf numFmtId="181" fontId="4" fillId="7" borderId="0" xfId="0" applyNumberFormat="1" applyFont="1" applyFill="1" applyAlignment="1" applyProtection="1">
      <alignment vertical="center"/>
      <protection hidden="1"/>
    </xf>
    <xf numFmtId="176" fontId="4" fillId="7" borderId="0" xfId="0" applyNumberFormat="1" applyFont="1" applyFill="1" applyAlignment="1" applyProtection="1">
      <alignment horizontal="center" vertical="center"/>
      <protection hidden="1"/>
    </xf>
    <xf numFmtId="181" fontId="9" fillId="7" borderId="0" xfId="0" applyNumberFormat="1" applyFont="1" applyFill="1" applyProtection="1">
      <protection hidden="1"/>
    </xf>
    <xf numFmtId="181" fontId="10" fillId="7" borderId="0" xfId="0" applyNumberFormat="1" applyFont="1" applyFill="1" applyProtection="1">
      <protection hidden="1"/>
    </xf>
    <xf numFmtId="181" fontId="0" fillId="7" borderId="0" xfId="0" applyNumberFormat="1" applyFill="1" applyAlignment="1" applyProtection="1">
      <alignment vertical="center"/>
      <protection hidden="1"/>
    </xf>
    <xf numFmtId="181" fontId="0" fillId="7" borderId="0" xfId="0" applyNumberFormat="1" applyFill="1" applyAlignment="1" applyProtection="1">
      <protection hidden="1"/>
    </xf>
    <xf numFmtId="181" fontId="11" fillId="7" borderId="0" xfId="0" applyNumberFormat="1" applyFont="1" applyFill="1" applyAlignment="1" applyProtection="1">
      <alignment horizontal="left"/>
      <protection hidden="1"/>
    </xf>
    <xf numFmtId="181" fontId="10" fillId="7" borderId="0" xfId="0" applyNumberFormat="1" applyFont="1" applyFill="1" applyAlignment="1" applyProtection="1">
      <alignment horizontal="left"/>
      <protection hidden="1"/>
    </xf>
    <xf numFmtId="181" fontId="5" fillId="5" borderId="0" xfId="0" applyNumberFormat="1" applyFont="1" applyFill="1" applyAlignment="1" applyProtection="1">
      <protection hidden="1"/>
    </xf>
    <xf numFmtId="181" fontId="2" fillId="5" borderId="0" xfId="0" applyNumberFormat="1" applyFont="1" applyFill="1" applyAlignment="1" applyProtection="1">
      <alignment horizontal="center" vertical="center"/>
      <protection hidden="1"/>
    </xf>
    <xf numFmtId="181" fontId="0" fillId="7" borderId="0" xfId="0" applyNumberFormat="1" applyFill="1" applyAlignment="1" applyProtection="1">
      <alignment horizontal="left"/>
      <protection hidden="1"/>
    </xf>
    <xf numFmtId="0" fontId="12" fillId="3" borderId="0" xfId="0" applyFont="1" applyFill="1" applyProtection="1">
      <protection hidden="1"/>
    </xf>
    <xf numFmtId="181" fontId="4" fillId="5" borderId="0" xfId="0" applyNumberFormat="1" applyFont="1" applyFill="1" applyAlignment="1" applyProtection="1">
      <alignment horizontal="right"/>
      <protection hidden="1"/>
    </xf>
    <xf numFmtId="0" fontId="0" fillId="5" borderId="0" xfId="0" applyFill="1" applyProtection="1">
      <protection hidden="1"/>
    </xf>
    <xf numFmtId="0" fontId="0" fillId="5" borderId="0" xfId="0" applyFill="1" applyAlignment="1" applyProtection="1">
      <alignment horizontal="right"/>
      <protection hidden="1"/>
    </xf>
    <xf numFmtId="0" fontId="0" fillId="5" borderId="0" xfId="0" applyNumberFormat="1" applyFill="1" applyAlignment="1" applyProtection="1">
      <alignment horizontal="right"/>
      <protection hidden="1"/>
    </xf>
    <xf numFmtId="0" fontId="0" fillId="5" borderId="0" xfId="0" applyFill="1" applyAlignment="1" applyProtection="1">
      <protection hidden="1"/>
    </xf>
    <xf numFmtId="0" fontId="5" fillId="5" borderId="0" xfId="0" applyNumberFormat="1" applyFont="1" applyFill="1" applyAlignment="1" applyProtection="1">
      <alignment horizontal="left"/>
      <protection hidden="1"/>
    </xf>
    <xf numFmtId="0" fontId="3" fillId="5" borderId="0" xfId="0" applyFont="1" applyFill="1" applyBorder="1" applyAlignment="1" applyProtection="1">
      <alignment horizontal="center"/>
      <protection hidden="1"/>
    </xf>
    <xf numFmtId="0" fontId="4" fillId="5" borderId="0" xfId="0" applyFont="1" applyFill="1" applyBorder="1" applyAlignment="1" applyProtection="1">
      <alignment horizontal="right"/>
      <protection hidden="1"/>
    </xf>
    <xf numFmtId="0" fontId="8" fillId="5" borderId="0" xfId="0" applyNumberFormat="1" applyFont="1" applyFill="1" applyBorder="1" applyAlignment="1" applyProtection="1">
      <alignment horizontal="center"/>
      <protection hidden="1"/>
    </xf>
    <xf numFmtId="0" fontId="4" fillId="5" borderId="0" xfId="0" applyFont="1" applyFill="1" applyBorder="1" applyAlignment="1" applyProtection="1">
      <alignment horizontal="center"/>
      <protection hidden="1"/>
    </xf>
    <xf numFmtId="0" fontId="4" fillId="5" borderId="0" xfId="0" applyNumberFormat="1" applyFont="1" applyFill="1" applyBorder="1" applyAlignment="1" applyProtection="1">
      <alignment horizontal="center" vertical="center"/>
      <protection hidden="1"/>
    </xf>
    <xf numFmtId="181" fontId="4" fillId="5" borderId="0" xfId="0" applyNumberFormat="1" applyFont="1" applyFill="1" applyBorder="1" applyAlignment="1" applyProtection="1">
      <alignment horizontal="center" wrapText="1"/>
      <protection hidden="1"/>
    </xf>
    <xf numFmtId="0" fontId="3" fillId="5" borderId="0" xfId="0" applyFont="1" applyFill="1" applyBorder="1" applyAlignment="1" applyProtection="1">
      <alignment horizontal="center" wrapText="1"/>
      <protection hidden="1"/>
    </xf>
    <xf numFmtId="0" fontId="13" fillId="5" borderId="0" xfId="0" applyFont="1" applyFill="1" applyAlignment="1" applyProtection="1">
      <alignment horizontal="left" vertical="center"/>
      <protection hidden="1"/>
    </xf>
    <xf numFmtId="0" fontId="14" fillId="5" borderId="0" xfId="0" applyFont="1" applyFill="1" applyAlignment="1" applyProtection="1">
      <alignment horizontal="left" vertical="center"/>
      <protection hidden="1"/>
    </xf>
    <xf numFmtId="0" fontId="0" fillId="5" borderId="0" xfId="0" applyFill="1" applyBorder="1" applyAlignment="1" applyProtection="1">
      <alignment horizontal="center"/>
      <protection hidden="1"/>
    </xf>
    <xf numFmtId="0" fontId="6" fillId="5" borderId="0" xfId="0" applyFont="1" applyFill="1" applyBorder="1" applyAlignment="1" applyProtection="1">
      <alignment horizontal="center"/>
      <protection hidden="1"/>
    </xf>
    <xf numFmtId="0" fontId="4" fillId="5" borderId="0" xfId="0" applyFont="1" applyFill="1" applyBorder="1" applyAlignment="1" applyProtection="1">
      <alignment horizontal="left"/>
      <protection hidden="1"/>
    </xf>
    <xf numFmtId="49" fontId="8" fillId="5" borderId="0" xfId="0" applyNumberFormat="1" applyFont="1" applyFill="1" applyBorder="1" applyAlignment="1" applyProtection="1">
      <alignment horizontal="center"/>
      <protection hidden="1"/>
    </xf>
    <xf numFmtId="49" fontId="4" fillId="5" borderId="0" xfId="0" applyNumberFormat="1" applyFont="1" applyFill="1" applyBorder="1" applyAlignment="1" applyProtection="1">
      <alignment horizontal="center"/>
      <protection hidden="1"/>
    </xf>
    <xf numFmtId="0" fontId="6" fillId="5" borderId="0" xfId="0" applyFont="1" applyFill="1" applyBorder="1" applyProtection="1">
      <protection hidden="1"/>
    </xf>
    <xf numFmtId="181" fontId="3" fillId="5" borderId="0" xfId="0" applyNumberFormat="1" applyFont="1" applyFill="1" applyBorder="1" applyAlignment="1" applyProtection="1">
      <alignment horizontal="center"/>
      <protection hidden="1"/>
    </xf>
    <xf numFmtId="181" fontId="0" fillId="7" borderId="0" xfId="0" applyNumberFormat="1" applyFill="1" applyBorder="1" applyAlignment="1" applyProtection="1">
      <protection hidden="1"/>
    </xf>
    <xf numFmtId="0" fontId="0" fillId="7" borderId="0" xfId="0" applyFill="1" applyBorder="1" applyAlignment="1" applyProtection="1">
      <protection hidden="1"/>
    </xf>
    <xf numFmtId="0" fontId="6" fillId="7" borderId="0" xfId="0" applyNumberFormat="1" applyFont="1" applyFill="1" applyProtection="1">
      <protection hidden="1"/>
    </xf>
    <xf numFmtId="14" fontId="15" fillId="7" borderId="0" xfId="0" applyNumberFormat="1" applyFont="1" applyFill="1" applyBorder="1" applyAlignment="1" applyProtection="1">
      <protection hidden="1"/>
    </xf>
    <xf numFmtId="14" fontId="6" fillId="7" borderId="0" xfId="0" applyNumberFormat="1" applyFont="1" applyFill="1" applyBorder="1" applyAlignment="1" applyProtection="1">
      <protection hidden="1"/>
    </xf>
    <xf numFmtId="181" fontId="4" fillId="5" borderId="0" xfId="0" applyNumberFormat="1" applyFont="1" applyFill="1" applyBorder="1" applyAlignment="1" applyProtection="1">
      <alignment horizontal="right"/>
      <protection hidden="1"/>
    </xf>
    <xf numFmtId="181" fontId="0" fillId="5" borderId="0" xfId="0" applyNumberFormat="1" applyFont="1" applyFill="1" applyBorder="1" applyAlignment="1" applyProtection="1">
      <alignment horizontal="left"/>
      <protection hidden="1"/>
    </xf>
    <xf numFmtId="181" fontId="6" fillId="5" borderId="0" xfId="0" applyNumberFormat="1" applyFont="1" applyFill="1" applyBorder="1" applyAlignment="1" applyProtection="1">
      <protection hidden="1"/>
    </xf>
    <xf numFmtId="181" fontId="4" fillId="5" borderId="0" xfId="0" applyNumberFormat="1" applyFont="1" applyFill="1" applyBorder="1" applyAlignment="1" applyProtection="1">
      <protection hidden="1"/>
    </xf>
    <xf numFmtId="181" fontId="14" fillId="5" borderId="0" xfId="0" applyNumberFormat="1" applyFont="1" applyFill="1" applyAlignment="1" applyProtection="1">
      <alignment horizontal="left" vertical="center"/>
      <protection hidden="1"/>
    </xf>
    <xf numFmtId="181" fontId="14" fillId="5" borderId="0" xfId="0" applyNumberFormat="1" applyFont="1" applyFill="1" applyAlignment="1" applyProtection="1">
      <alignment horizontal="right" vertical="center"/>
      <protection hidden="1"/>
    </xf>
    <xf numFmtId="181" fontId="4" fillId="5" borderId="0" xfId="0" applyNumberFormat="1" applyFont="1" applyFill="1" applyAlignment="1" applyProtection="1">
      <protection hidden="1"/>
    </xf>
    <xf numFmtId="181" fontId="0" fillId="5" borderId="0" xfId="0" applyNumberFormat="1" applyFill="1" applyBorder="1" applyAlignment="1" applyProtection="1">
      <protection hidden="1"/>
    </xf>
    <xf numFmtId="181" fontId="6" fillId="5" borderId="0" xfId="0" applyNumberFormat="1" applyFont="1" applyFill="1" applyBorder="1" applyProtection="1">
      <protection hidden="1"/>
    </xf>
    <xf numFmtId="0" fontId="0" fillId="3" borderId="0" xfId="0" applyNumberFormat="1" applyFill="1" applyProtection="1">
      <protection hidden="1"/>
    </xf>
    <xf numFmtId="0" fontId="0" fillId="5" borderId="0" xfId="0" applyNumberFormat="1" applyFill="1" applyProtection="1">
      <protection hidden="1"/>
    </xf>
    <xf numFmtId="0" fontId="4" fillId="5" borderId="0" xfId="0" applyNumberFormat="1" applyFont="1" applyFill="1" applyBorder="1" applyAlignment="1" applyProtection="1">
      <alignment horizontal="right"/>
      <protection hidden="1"/>
    </xf>
    <xf numFmtId="0" fontId="0" fillId="5" borderId="0" xfId="0" applyNumberFormat="1" applyFont="1" applyFill="1" applyBorder="1" applyAlignment="1" applyProtection="1">
      <alignment horizontal="left"/>
      <protection hidden="1"/>
    </xf>
    <xf numFmtId="0" fontId="4" fillId="5" borderId="0" xfId="0" applyNumberFormat="1" applyFont="1" applyFill="1" applyBorder="1" applyAlignment="1" applyProtection="1">
      <protection hidden="1"/>
    </xf>
    <xf numFmtId="0" fontId="0" fillId="5" borderId="0" xfId="0" applyNumberFormat="1" applyFill="1" applyBorder="1" applyProtection="1">
      <protection hidden="1"/>
    </xf>
    <xf numFmtId="0" fontId="4" fillId="5" borderId="0" xfId="0" applyNumberFormat="1" applyFont="1" applyFill="1" applyAlignment="1" applyProtection="1">
      <alignment horizontal="center"/>
      <protection hidden="1"/>
    </xf>
    <xf numFmtId="0" fontId="0" fillId="5" borderId="0" xfId="0" applyNumberFormat="1" applyFill="1" applyBorder="1" applyAlignment="1" applyProtection="1">
      <protection hidden="1"/>
    </xf>
    <xf numFmtId="0" fontId="6" fillId="5" borderId="0" xfId="0" applyNumberFormat="1" applyFont="1" applyFill="1" applyBorder="1" applyProtection="1">
      <protection hidden="1"/>
    </xf>
    <xf numFmtId="0" fontId="0" fillId="5" borderId="0" xfId="0" applyNumberFormat="1" applyFill="1" applyBorder="1" applyAlignment="1" applyProtection="1">
      <alignment horizontal="center"/>
      <protection hidden="1"/>
    </xf>
    <xf numFmtId="0" fontId="0" fillId="7" borderId="0" xfId="0" applyNumberFormat="1" applyFill="1" applyBorder="1" applyAlignment="1" applyProtection="1">
      <protection hidden="1"/>
    </xf>
    <xf numFmtId="0" fontId="0" fillId="7" borderId="0" xfId="0" applyNumberFormat="1" applyFill="1" applyAlignment="1" applyProtection="1">
      <alignment vertical="center"/>
      <protection hidden="1"/>
    </xf>
    <xf numFmtId="0" fontId="0" fillId="7" borderId="0" xfId="0" applyNumberFormat="1" applyFill="1" applyProtection="1">
      <protection hidden="1"/>
    </xf>
    <xf numFmtId="49" fontId="0" fillId="0" borderId="0" xfId="0" applyNumberFormat="1" applyProtection="1">
      <protection hidden="1"/>
    </xf>
    <xf numFmtId="181" fontId="12" fillId="3" borderId="0" xfId="0" applyNumberFormat="1" applyFont="1" applyFill="1" applyProtection="1">
      <protection hidden="1"/>
    </xf>
    <xf numFmtId="181" fontId="0" fillId="5" borderId="0" xfId="0" applyNumberFormat="1" applyFill="1" applyAlignment="1" applyProtection="1">
      <alignment horizontal="right"/>
      <protection hidden="1"/>
    </xf>
    <xf numFmtId="181" fontId="0" fillId="5" borderId="0" xfId="0" applyNumberFormat="1" applyFill="1" applyAlignment="1" applyProtection="1">
      <protection hidden="1"/>
    </xf>
    <xf numFmtId="181" fontId="8" fillId="5" borderId="0" xfId="0" applyNumberFormat="1" applyFont="1" applyFill="1" applyBorder="1" applyAlignment="1" applyProtection="1">
      <alignment horizontal="center"/>
      <protection hidden="1"/>
    </xf>
    <xf numFmtId="181" fontId="4" fillId="5" borderId="0" xfId="0" applyNumberFormat="1" applyFont="1" applyFill="1" applyBorder="1" applyAlignment="1" applyProtection="1">
      <alignment horizontal="center"/>
      <protection hidden="1"/>
    </xf>
    <xf numFmtId="181" fontId="4" fillId="5" borderId="0" xfId="0" applyNumberFormat="1" applyFont="1" applyFill="1" applyBorder="1" applyAlignment="1" applyProtection="1">
      <alignment horizontal="center" vertical="center"/>
      <protection hidden="1"/>
    </xf>
    <xf numFmtId="181" fontId="3" fillId="5" borderId="0" xfId="0" applyNumberFormat="1" applyFont="1" applyFill="1" applyBorder="1" applyAlignment="1" applyProtection="1">
      <alignment horizontal="center" wrapText="1"/>
      <protection hidden="1"/>
    </xf>
    <xf numFmtId="181" fontId="13" fillId="5" borderId="0" xfId="0" applyNumberFormat="1" applyFont="1" applyFill="1" applyAlignment="1" applyProtection="1">
      <alignment horizontal="left" vertical="center"/>
      <protection hidden="1"/>
    </xf>
    <xf numFmtId="181" fontId="4" fillId="5" borderId="0" xfId="0" applyNumberFormat="1" applyFont="1" applyFill="1" applyBorder="1" applyAlignment="1" applyProtection="1">
      <alignment horizontal="left"/>
      <protection hidden="1"/>
    </xf>
    <xf numFmtId="181" fontId="6" fillId="7" borderId="0" xfId="0" applyNumberFormat="1" applyFont="1" applyFill="1" applyProtection="1">
      <protection hidden="1"/>
    </xf>
    <xf numFmtId="181" fontId="15" fillId="7" borderId="0" xfId="0" applyNumberFormat="1" applyFont="1" applyFill="1" applyBorder="1" applyAlignment="1" applyProtection="1">
      <protection hidden="1"/>
    </xf>
    <xf numFmtId="181" fontId="0" fillId="7" borderId="0" xfId="0" applyNumberFormat="1" applyFill="1" applyAlignment="1" applyProtection="1">
      <alignment horizontal="center"/>
      <protection hidden="1"/>
    </xf>
    <xf numFmtId="181" fontId="6" fillId="7" borderId="0" xfId="0" applyNumberFormat="1" applyFont="1" applyFill="1" applyBorder="1" applyAlignment="1" applyProtection="1">
      <protection hidden="1"/>
    </xf>
    <xf numFmtId="0" fontId="0" fillId="6" borderId="0" xfId="0" applyFill="1" applyProtection="1">
      <protection hidden="1"/>
    </xf>
    <xf numFmtId="0" fontId="0" fillId="4" borderId="0" xfId="0" applyFill="1" applyAlignment="1" applyProtection="1">
      <alignment vertical="center"/>
      <protection hidden="1"/>
    </xf>
    <xf numFmtId="0" fontId="0" fillId="4" borderId="0" xfId="0" applyFill="1" applyProtection="1">
      <protection hidden="1"/>
    </xf>
    <xf numFmtId="0" fontId="4" fillId="3" borderId="0" xfId="0" applyFont="1" applyFill="1" applyAlignment="1" applyProtection="1">
      <alignment horizontal="center" wrapText="1"/>
      <protection hidden="1"/>
    </xf>
    <xf numFmtId="0" fontId="9" fillId="3" borderId="0" xfId="0" applyFont="1" applyFill="1" applyProtection="1">
      <protection hidden="1"/>
    </xf>
    <xf numFmtId="0" fontId="4" fillId="3" borderId="0" xfId="0" applyFont="1" applyFill="1" applyAlignment="1" applyProtection="1">
      <alignment horizontal="center" vertical="center" wrapText="1"/>
      <protection hidden="1"/>
    </xf>
    <xf numFmtId="0" fontId="4" fillId="7" borderId="0" xfId="0" applyFont="1" applyFill="1" applyAlignment="1" applyProtection="1">
      <alignment horizontal="center" vertical="center"/>
      <protection hidden="1"/>
    </xf>
    <xf numFmtId="0" fontId="0" fillId="4" borderId="0" xfId="0" applyFill="1" applyAlignment="1" applyProtection="1">
      <alignment horizontal="left"/>
      <protection hidden="1"/>
    </xf>
    <xf numFmtId="0" fontId="5" fillId="8" borderId="0" xfId="0" applyNumberFormat="1" applyFont="1" applyFill="1" applyAlignment="1" applyProtection="1">
      <alignment horizontal="left"/>
      <protection hidden="1"/>
    </xf>
    <xf numFmtId="0" fontId="0" fillId="2" borderId="0" xfId="0" applyFill="1" applyAlignment="1" applyProtection="1">
      <alignment horizontal="center"/>
      <protection locked="0"/>
    </xf>
    <xf numFmtId="0" fontId="4" fillId="5" borderId="0" xfId="0" applyFont="1" applyFill="1" applyBorder="1" applyAlignment="1" applyProtection="1">
      <alignment horizontal="center" vertical="center" wrapText="1"/>
      <protection hidden="1"/>
    </xf>
    <xf numFmtId="0" fontId="3" fillId="9" borderId="0" xfId="0" applyFont="1" applyFill="1" applyBorder="1" applyAlignment="1" applyProtection="1">
      <alignment horizontal="center"/>
      <protection hidden="1"/>
    </xf>
    <xf numFmtId="0" fontId="4" fillId="7" borderId="0" xfId="0" applyFont="1" applyFill="1" applyBorder="1" applyAlignment="1" applyProtection="1">
      <alignment horizontal="center" vertical="center" wrapText="1"/>
      <protection hidden="1"/>
    </xf>
    <xf numFmtId="0" fontId="6" fillId="5" borderId="0" xfId="0" applyNumberFormat="1" applyFont="1" applyFill="1" applyAlignment="1" applyProtection="1">
      <alignment horizontal="center"/>
      <protection hidden="1"/>
    </xf>
    <xf numFmtId="0" fontId="4" fillId="7" borderId="0" xfId="0" applyFont="1" applyFill="1" applyBorder="1" applyAlignment="1" applyProtection="1">
      <alignment wrapText="1"/>
      <protection hidden="1"/>
    </xf>
    <xf numFmtId="0" fontId="0" fillId="5" borderId="0" xfId="0" applyFill="1" applyBorder="1" applyProtection="1">
      <protection hidden="1"/>
    </xf>
    <xf numFmtId="0" fontId="6" fillId="5" borderId="0" xfId="0" applyFont="1" applyFill="1" applyBorder="1" applyAlignment="1" applyProtection="1">
      <alignment horizontal="center" vertical="center"/>
      <protection hidden="1"/>
    </xf>
    <xf numFmtId="0" fontId="6" fillId="5" borderId="0" xfId="0" applyFont="1" applyFill="1" applyBorder="1" applyAlignment="1" applyProtection="1">
      <alignment horizontal="left" vertical="center"/>
      <protection hidden="1"/>
    </xf>
    <xf numFmtId="0" fontId="0" fillId="7" borderId="0" xfId="0" applyFill="1" applyBorder="1" applyAlignment="1" applyProtection="1">
      <alignment horizontal="center"/>
      <protection hidden="1"/>
    </xf>
    <xf numFmtId="0" fontId="3" fillId="10" borderId="0" xfId="0" applyFont="1" applyFill="1" applyAlignment="1" applyProtection="1">
      <alignment horizontal="center" vertical="center"/>
      <protection hidden="1"/>
    </xf>
    <xf numFmtId="0" fontId="7" fillId="5" borderId="0" xfId="0" applyNumberFormat="1" applyFont="1" applyFill="1" applyAlignment="1" applyProtection="1">
      <alignment horizontal="center" vertical="center"/>
      <protection hidden="1"/>
    </xf>
    <xf numFmtId="0" fontId="2" fillId="5" borderId="0" xfId="0" applyNumberFormat="1" applyFont="1" applyFill="1" applyAlignment="1" applyProtection="1">
      <alignment horizontal="center" vertical="center"/>
      <protection hidden="1"/>
    </xf>
    <xf numFmtId="0" fontId="6" fillId="5" borderId="0" xfId="0" applyFont="1" applyFill="1" applyAlignment="1" applyProtection="1">
      <alignment horizontal="center" vertical="center"/>
      <protection hidden="1"/>
    </xf>
    <xf numFmtId="0" fontId="6" fillId="5" borderId="0" xfId="0" applyFont="1" applyFill="1" applyAlignment="1" applyProtection="1">
      <alignment horizontal="center"/>
      <protection hidden="1"/>
    </xf>
    <xf numFmtId="49" fontId="8" fillId="5" borderId="0" xfId="0" applyNumberFormat="1" applyFont="1" applyFill="1" applyAlignment="1" applyProtection="1">
      <alignment horizontal="center"/>
      <protection hidden="1"/>
    </xf>
    <xf numFmtId="179" fontId="4" fillId="7" borderId="0" xfId="0" applyNumberFormat="1" applyFont="1" applyFill="1" applyAlignment="1" applyProtection="1">
      <alignment horizontal="center" vertical="center"/>
      <protection hidden="1"/>
    </xf>
    <xf numFmtId="0" fontId="2" fillId="8" borderId="0" xfId="0" applyFont="1" applyFill="1" applyProtection="1">
      <protection hidden="1"/>
    </xf>
    <xf numFmtId="0" fontId="0" fillId="8" borderId="0" xfId="0" applyFill="1" applyProtection="1">
      <protection hidden="1"/>
    </xf>
    <xf numFmtId="176" fontId="4" fillId="8" borderId="0" xfId="0" applyNumberFormat="1" applyFont="1" applyFill="1" applyAlignment="1" applyProtection="1">
      <alignment horizontal="center" vertical="center"/>
      <protection hidden="1"/>
    </xf>
    <xf numFmtId="0" fontId="0" fillId="0" borderId="0" xfId="0" applyFill="1" applyAlignment="1" applyProtection="1">
      <alignment horizontal="center"/>
      <protection locked="0"/>
    </xf>
    <xf numFmtId="0" fontId="4" fillId="6" borderId="0" xfId="0" applyFont="1" applyFill="1" applyProtection="1">
      <protection hidden="1"/>
    </xf>
    <xf numFmtId="0" fontId="4" fillId="6" borderId="0" xfId="0" applyFont="1" applyFill="1" applyBorder="1" applyAlignment="1" applyProtection="1">
      <alignment vertical="center"/>
      <protection hidden="1"/>
    </xf>
    <xf numFmtId="0" fontId="2" fillId="6" borderId="0" xfId="0" applyFont="1" applyFill="1" applyBorder="1" applyAlignment="1" applyProtection="1">
      <protection hidden="1"/>
    </xf>
    <xf numFmtId="0" fontId="0" fillId="6" borderId="0" xfId="0" applyNumberFormat="1" applyFill="1" applyProtection="1">
      <protection hidden="1"/>
    </xf>
    <xf numFmtId="0" fontId="4" fillId="8" borderId="0" xfId="0" applyFont="1" applyFill="1" applyProtection="1">
      <protection hidden="1"/>
    </xf>
    <xf numFmtId="0" fontId="4" fillId="8" borderId="0" xfId="0" applyFont="1" applyFill="1" applyBorder="1" applyAlignment="1" applyProtection="1">
      <alignment vertical="center"/>
      <protection hidden="1"/>
    </xf>
    <xf numFmtId="0" fontId="2" fillId="8" borderId="0" xfId="0" applyFont="1" applyFill="1" applyBorder="1" applyAlignment="1" applyProtection="1">
      <protection hidden="1"/>
    </xf>
    <xf numFmtId="0" fontId="0" fillId="8" borderId="0" xfId="0" applyNumberFormat="1" applyFill="1" applyProtection="1">
      <protection hidden="1"/>
    </xf>
    <xf numFmtId="0" fontId="4" fillId="2" borderId="0" xfId="0" applyFont="1" applyFill="1" applyAlignment="1" applyProtection="1">
      <alignment horizontal="center" vertical="center"/>
      <protection locked="0"/>
    </xf>
    <xf numFmtId="180" fontId="0" fillId="4" borderId="0" xfId="0" applyNumberFormat="1" applyFill="1" applyBorder="1" applyAlignment="1" applyProtection="1">
      <alignment horizontal="center" vertical="center"/>
      <protection hidden="1"/>
    </xf>
    <xf numFmtId="0" fontId="3" fillId="4" borderId="0" xfId="0" applyFont="1" applyFill="1" applyBorder="1" applyAlignment="1" applyProtection="1">
      <alignment vertical="center"/>
      <protection hidden="1"/>
    </xf>
    <xf numFmtId="0" fontId="0" fillId="4" borderId="0" xfId="0" applyNumberFormat="1" applyFill="1" applyAlignment="1" applyProtection="1">
      <alignment vertical="center"/>
      <protection hidden="1"/>
    </xf>
    <xf numFmtId="0" fontId="4" fillId="2" borderId="0" xfId="0" applyFont="1" applyFill="1" applyAlignment="1" applyProtection="1">
      <alignment vertical="center"/>
      <protection locked="0"/>
    </xf>
    <xf numFmtId="0" fontId="4" fillId="4" borderId="0" xfId="0" applyFont="1" applyFill="1" applyBorder="1" applyAlignment="1" applyProtection="1">
      <alignment vertical="center"/>
      <protection hidden="1"/>
    </xf>
    <xf numFmtId="0" fontId="0" fillId="4" borderId="0" xfId="0" applyNumberFormat="1" applyFill="1" applyProtection="1">
      <protection hidden="1"/>
    </xf>
    <xf numFmtId="0" fontId="3" fillId="4" borderId="0" xfId="0" applyFont="1" applyFill="1" applyAlignment="1" applyProtection="1">
      <alignment vertical="center"/>
      <protection hidden="1"/>
    </xf>
    <xf numFmtId="0" fontId="0" fillId="4" borderId="0" xfId="0" applyFill="1" applyAlignment="1" applyProtection="1">
      <alignment horizontal="center"/>
      <protection hidden="1"/>
    </xf>
    <xf numFmtId="0" fontId="0" fillId="4" borderId="0" xfId="0" applyNumberFormat="1" applyFill="1" applyAlignment="1" applyProtection="1">
      <alignment horizontal="left" vertical="center"/>
      <protection hidden="1"/>
    </xf>
    <xf numFmtId="0" fontId="0" fillId="8" borderId="0" xfId="0" applyNumberFormat="1" applyFill="1" applyAlignment="1" applyProtection="1">
      <alignment horizontal="left"/>
      <protection hidden="1"/>
    </xf>
    <xf numFmtId="0" fontId="5" fillId="10" borderId="0" xfId="0" applyNumberFormat="1" applyFont="1" applyFill="1" applyAlignment="1" applyProtection="1">
      <protection hidden="1"/>
    </xf>
    <xf numFmtId="49" fontId="5" fillId="5" borderId="0" xfId="0" applyNumberFormat="1" applyFont="1" applyFill="1" applyAlignment="1" applyProtection="1">
      <protection hidden="1"/>
    </xf>
    <xf numFmtId="177" fontId="3" fillId="0" borderId="0" xfId="0" applyNumberFormat="1" applyFont="1" applyFill="1" applyAlignment="1" applyProtection="1">
      <alignment horizontal="center"/>
      <protection locked="0"/>
    </xf>
    <xf numFmtId="179" fontId="0" fillId="4" borderId="0" xfId="0" applyNumberFormat="1" applyFill="1" applyBorder="1" applyAlignment="1" applyProtection="1">
      <alignment horizontal="center" vertical="center"/>
      <protection hidden="1"/>
    </xf>
    <xf numFmtId="179" fontId="0" fillId="4" borderId="0" xfId="0" applyNumberFormat="1" applyFill="1" applyAlignment="1" applyProtection="1">
      <alignment horizontal="center"/>
      <protection hidden="1"/>
    </xf>
    <xf numFmtId="0" fontId="0" fillId="3" borderId="0" xfId="0" applyFill="1" applyAlignment="1" applyProtection="1">
      <alignment horizontal="center" vertical="center"/>
      <protection hidden="1"/>
    </xf>
    <xf numFmtId="0" fontId="4" fillId="5" borderId="0" xfId="0" applyFont="1" applyFill="1" applyAlignment="1" applyProtection="1">
      <alignment horizontal="right"/>
      <protection hidden="1"/>
    </xf>
    <xf numFmtId="0" fontId="0" fillId="4" borderId="0" xfId="0" applyFill="1" applyAlignment="1" applyProtection="1">
      <alignment horizontal="right"/>
      <protection hidden="1"/>
    </xf>
    <xf numFmtId="49" fontId="0" fillId="8" borderId="0" xfId="0" applyNumberFormat="1" applyFill="1" applyAlignment="1" applyProtection="1">
      <alignment horizontal="right"/>
      <protection hidden="1"/>
    </xf>
    <xf numFmtId="0" fontId="4" fillId="5" borderId="0" xfId="0" applyFont="1" applyFill="1" applyBorder="1" applyAlignment="1" applyProtection="1">
      <alignment horizontal="center" vertical="center"/>
      <protection hidden="1"/>
    </xf>
    <xf numFmtId="0" fontId="4" fillId="5" borderId="0" xfId="0" applyNumberFormat="1" applyFont="1" applyFill="1" applyBorder="1" applyAlignment="1" applyProtection="1">
      <alignment horizontal="center"/>
      <protection hidden="1"/>
    </xf>
    <xf numFmtId="0" fontId="4" fillId="5" borderId="0" xfId="0" applyFont="1" applyFill="1" applyBorder="1" applyAlignment="1" applyProtection="1">
      <alignment horizontal="center" wrapText="1"/>
      <protection hidden="1"/>
    </xf>
    <xf numFmtId="0" fontId="13" fillId="5" borderId="0" xfId="0" applyFont="1" applyFill="1" applyAlignment="1" applyProtection="1">
      <alignment vertical="center"/>
      <protection hidden="1"/>
    </xf>
    <xf numFmtId="0" fontId="14" fillId="5" borderId="0" xfId="0" applyFont="1" applyFill="1" applyAlignment="1" applyProtection="1">
      <alignment vertical="center"/>
      <protection hidden="1"/>
    </xf>
    <xf numFmtId="0" fontId="6" fillId="7" borderId="0" xfId="0" applyFont="1" applyFill="1" applyBorder="1" applyAlignment="1" applyProtection="1">
      <protection hidden="1"/>
    </xf>
    <xf numFmtId="176" fontId="4" fillId="5" borderId="0" xfId="0" applyNumberFormat="1" applyFont="1" applyFill="1" applyAlignment="1" applyProtection="1">
      <alignment horizontal="center" vertical="center"/>
      <protection hidden="1"/>
    </xf>
    <xf numFmtId="0" fontId="0" fillId="5" borderId="0" xfId="0" applyFill="1" applyBorder="1" applyAlignment="1" applyProtection="1">
      <protection hidden="1"/>
    </xf>
    <xf numFmtId="0" fontId="6" fillId="6" borderId="0" xfId="0" applyNumberFormat="1" applyFont="1" applyFill="1" applyProtection="1">
      <protection hidden="1"/>
    </xf>
    <xf numFmtId="14" fontId="6" fillId="5" borderId="0" xfId="0" applyNumberFormat="1" applyFont="1" applyFill="1" applyBorder="1" applyAlignment="1" applyProtection="1">
      <protection hidden="1"/>
    </xf>
    <xf numFmtId="0" fontId="0" fillId="6" borderId="0" xfId="0" applyFill="1" applyAlignment="1" applyProtection="1">
      <alignment horizontal="center"/>
      <protection hidden="1"/>
    </xf>
    <xf numFmtId="0" fontId="3" fillId="0" borderId="0" xfId="0" applyNumberFormat="1" applyFont="1" applyAlignment="1" applyProtection="1">
      <protection locked="0"/>
    </xf>
    <xf numFmtId="0" fontId="0" fillId="6" borderId="0" xfId="0" applyFill="1" applyAlignment="1" applyProtection="1">
      <protection hidden="1"/>
    </xf>
    <xf numFmtId="0" fontId="4" fillId="8" borderId="0" xfId="0" applyFont="1" applyFill="1" applyAlignment="1" applyProtection="1">
      <protection hidden="1"/>
    </xf>
    <xf numFmtId="0" fontId="9" fillId="8" borderId="0" xfId="0" applyFont="1" applyFill="1" applyAlignment="1" applyProtection="1">
      <protection hidden="1"/>
    </xf>
    <xf numFmtId="0" fontId="3" fillId="4" borderId="0" xfId="0" applyNumberFormat="1" applyFont="1" applyFill="1" applyBorder="1" applyAlignment="1" applyProtection="1">
      <alignment horizontal="center" vertical="center"/>
      <protection hidden="1"/>
    </xf>
    <xf numFmtId="0" fontId="3" fillId="2" borderId="0" xfId="0" applyFont="1" applyFill="1" applyAlignment="1" applyProtection="1">
      <alignment vertical="center"/>
      <protection locked="0"/>
    </xf>
    <xf numFmtId="0" fontId="0" fillId="4" borderId="0" xfId="0" applyFill="1" applyAlignment="1" applyProtection="1">
      <protection hidden="1"/>
    </xf>
    <xf numFmtId="0" fontId="5" fillId="10" borderId="0" xfId="0" applyNumberFormat="1" applyFont="1" applyFill="1" applyAlignment="1" applyProtection="1">
      <alignment horizontal="left"/>
      <protection hidden="1"/>
    </xf>
    <xf numFmtId="0" fontId="0" fillId="5" borderId="0" xfId="0" applyFill="1" applyAlignment="1" applyProtection="1">
      <alignment horizontal="left"/>
      <protection hidden="1"/>
    </xf>
    <xf numFmtId="0" fontId="3" fillId="9" borderId="0" xfId="0" applyFont="1" applyFill="1" applyBorder="1" applyAlignment="1" applyProtection="1">
      <alignment horizontal="right"/>
      <protection hidden="1"/>
    </xf>
    <xf numFmtId="0" fontId="4" fillId="5" borderId="0" xfId="0" applyFont="1" applyFill="1" applyBorder="1" applyAlignment="1" applyProtection="1">
      <alignment wrapText="1"/>
      <protection hidden="1"/>
    </xf>
    <xf numFmtId="0" fontId="0" fillId="9" borderId="0" xfId="0" applyFont="1" applyFill="1" applyBorder="1" applyAlignment="1" applyProtection="1">
      <alignment horizontal="left"/>
      <protection hidden="1"/>
    </xf>
    <xf numFmtId="0" fontId="6" fillId="9" borderId="0" xfId="0" applyFont="1" applyFill="1" applyBorder="1" applyAlignment="1" applyProtection="1">
      <protection hidden="1"/>
    </xf>
    <xf numFmtId="0" fontId="4" fillId="9" borderId="0" xfId="0" applyFont="1" applyFill="1" applyBorder="1" applyAlignment="1" applyProtection="1">
      <protection hidden="1"/>
    </xf>
    <xf numFmtId="0" fontId="3" fillId="6" borderId="0" xfId="0" applyNumberFormat="1" applyFont="1" applyFill="1" applyAlignment="1" applyProtection="1">
      <alignment vertical="center"/>
      <protection hidden="1"/>
    </xf>
    <xf numFmtId="0" fontId="3" fillId="6" borderId="0" xfId="0" applyNumberFormat="1" applyFont="1" applyFill="1" applyAlignment="1" applyProtection="1">
      <protection locked="0"/>
    </xf>
    <xf numFmtId="0" fontId="10" fillId="7" borderId="0" xfId="0" applyFont="1" applyFill="1" applyProtection="1">
      <protection hidden="1"/>
    </xf>
    <xf numFmtId="0" fontId="10" fillId="6" borderId="0" xfId="0" applyFont="1" applyFill="1" applyProtection="1">
      <protection hidden="1"/>
    </xf>
    <xf numFmtId="0" fontId="0" fillId="8" borderId="0" xfId="0" applyFill="1" applyAlignment="1" applyProtection="1">
      <protection hidden="1"/>
    </xf>
    <xf numFmtId="0" fontId="10" fillId="4" borderId="0" xfId="0" applyFont="1" applyFill="1" applyProtection="1">
      <protection hidden="1"/>
    </xf>
    <xf numFmtId="0" fontId="4" fillId="7" borderId="0" xfId="0" applyFont="1" applyFill="1" applyProtection="1">
      <protection hidden="1"/>
    </xf>
    <xf numFmtId="0" fontId="3" fillId="7" borderId="0" xfId="0" applyFont="1" applyFill="1" applyAlignment="1" applyProtection="1">
      <alignment horizontal="center"/>
      <protection hidden="1"/>
    </xf>
    <xf numFmtId="181" fontId="0" fillId="5" borderId="0" xfId="0" applyNumberFormat="1" applyFill="1" applyAlignment="1" applyProtection="1">
      <alignment horizontal="center"/>
      <protection hidden="1"/>
    </xf>
    <xf numFmtId="181" fontId="9" fillId="5" borderId="0" xfId="0" applyNumberFormat="1" applyFont="1" applyFill="1" applyAlignment="1" applyProtection="1">
      <alignment vertical="center"/>
      <protection hidden="1"/>
    </xf>
    <xf numFmtId="0" fontId="3" fillId="7" borderId="0" xfId="0" applyFont="1" applyFill="1" applyAlignment="1" applyProtection="1">
      <alignment horizontal="center" vertical="center"/>
      <protection hidden="1"/>
    </xf>
    <xf numFmtId="181" fontId="0" fillId="5" borderId="0" xfId="0" applyNumberFormat="1" applyFill="1" applyAlignment="1" applyProtection="1">
      <alignment horizontal="center" vertical="center"/>
      <protection hidden="1"/>
    </xf>
    <xf numFmtId="181" fontId="0" fillId="5" borderId="0" xfId="0" applyNumberFormat="1" applyFill="1" applyAlignment="1" applyProtection="1">
      <alignment vertical="center"/>
      <protection hidden="1"/>
    </xf>
    <xf numFmtId="0" fontId="15" fillId="7" borderId="0" xfId="0" applyFont="1" applyFill="1" applyAlignment="1" applyProtection="1">
      <alignment horizontal="center" vertical="center" wrapText="1"/>
      <protection hidden="1"/>
    </xf>
    <xf numFmtId="181" fontId="2" fillId="5" borderId="0" xfId="0" applyNumberFormat="1" applyFont="1" applyFill="1" applyBorder="1" applyAlignment="1" applyProtection="1">
      <alignment horizontal="center" vertical="top"/>
      <protection hidden="1"/>
    </xf>
    <xf numFmtId="181" fontId="2" fillId="5" borderId="0" xfId="0" applyNumberFormat="1" applyFont="1" applyFill="1" applyBorder="1" applyAlignment="1" applyProtection="1">
      <alignment horizontal="right" vertical="top"/>
      <protection hidden="1"/>
    </xf>
    <xf numFmtId="181" fontId="2" fillId="5" borderId="0" xfId="0" applyNumberFormat="1" applyFont="1" applyFill="1" applyBorder="1" applyAlignment="1" applyProtection="1">
      <alignment horizontal="left" vertical="top"/>
      <protection hidden="1"/>
    </xf>
    <xf numFmtId="0" fontId="6" fillId="7" borderId="0" xfId="0" applyFont="1" applyFill="1" applyAlignment="1" applyProtection="1">
      <alignment horizontal="center"/>
      <protection hidden="1"/>
    </xf>
    <xf numFmtId="181" fontId="2" fillId="5" borderId="0" xfId="0" applyNumberFormat="1" applyFont="1" applyFill="1" applyBorder="1" applyAlignment="1" applyProtection="1">
      <alignment horizontal="center"/>
      <protection hidden="1"/>
    </xf>
    <xf numFmtId="181" fontId="2" fillId="5" borderId="0" xfId="0" applyNumberFormat="1" applyFont="1" applyFill="1" applyBorder="1" applyAlignment="1" applyProtection="1">
      <alignment horizontal="left" vertical="center"/>
      <protection hidden="1"/>
    </xf>
    <xf numFmtId="181" fontId="2" fillId="5" borderId="0" xfId="0" applyNumberFormat="1" applyFont="1" applyFill="1" applyBorder="1" applyAlignment="1" applyProtection="1">
      <alignment vertical="center"/>
      <protection hidden="1"/>
    </xf>
    <xf numFmtId="181" fontId="2" fillId="5" borderId="0" xfId="0" applyNumberFormat="1" applyFont="1" applyFill="1" applyBorder="1" applyAlignment="1" applyProtection="1">
      <protection hidden="1"/>
    </xf>
    <xf numFmtId="0" fontId="9" fillId="7" borderId="0" xfId="0" applyFont="1" applyFill="1" applyProtection="1">
      <protection hidden="1"/>
    </xf>
    <xf numFmtId="181" fontId="9" fillId="7" borderId="0" xfId="0" applyNumberFormat="1" applyFont="1" applyFill="1" applyAlignment="1" applyProtection="1">
      <alignment horizontal="left"/>
      <protection hidden="1"/>
    </xf>
    <xf numFmtId="181" fontId="0" fillId="0" borderId="0" xfId="0" applyNumberFormat="1" applyAlignment="1" applyProtection="1">
      <alignment horizontal="left"/>
      <protection hidden="1"/>
    </xf>
    <xf numFmtId="181" fontId="9" fillId="7" borderId="0" xfId="0" applyNumberFormat="1" applyFont="1" applyFill="1" applyAlignment="1" applyProtection="1">
      <alignment vertical="center"/>
      <protection hidden="1"/>
    </xf>
    <xf numFmtId="181" fontId="12" fillId="7" borderId="0" xfId="0" applyNumberFormat="1" applyFont="1" applyFill="1" applyAlignment="1" applyProtection="1">
      <alignment vertical="center"/>
      <protection hidden="1"/>
    </xf>
    <xf numFmtId="181" fontId="4" fillId="5" borderId="0" xfId="0" applyNumberFormat="1" applyFont="1" applyFill="1" applyProtection="1">
      <protection hidden="1"/>
    </xf>
    <xf numFmtId="181" fontId="3" fillId="5" borderId="0" xfId="0" applyNumberFormat="1" applyFont="1" applyFill="1" applyProtection="1">
      <protection hidden="1"/>
    </xf>
    <xf numFmtId="181" fontId="2" fillId="5" borderId="0" xfId="0" applyNumberFormat="1" applyFont="1" applyFill="1" applyProtection="1">
      <protection hidden="1"/>
    </xf>
    <xf numFmtId="181" fontId="9" fillId="5" borderId="0" xfId="0" applyNumberFormat="1" applyFont="1" applyFill="1" applyBorder="1" applyAlignment="1" applyProtection="1">
      <alignment horizontal="right"/>
      <protection hidden="1"/>
    </xf>
    <xf numFmtId="181" fontId="9" fillId="5" borderId="0" xfId="0" applyNumberFormat="1" applyFont="1" applyFill="1" applyBorder="1" applyAlignment="1" applyProtection="1">
      <alignment horizontal="left"/>
      <protection hidden="1"/>
    </xf>
    <xf numFmtId="181" fontId="9" fillId="5" borderId="0" xfId="0" applyNumberFormat="1" applyFont="1" applyFill="1" applyBorder="1" applyAlignment="1" applyProtection="1">
      <protection hidden="1"/>
    </xf>
    <xf numFmtId="181" fontId="4" fillId="5" borderId="0" xfId="0" applyNumberFormat="1" applyFont="1" applyFill="1" applyAlignment="1" applyProtection="1">
      <alignment horizontal="left" vertical="center"/>
      <protection hidden="1"/>
    </xf>
    <xf numFmtId="181" fontId="9" fillId="5" borderId="0" xfId="0" applyNumberFormat="1" applyFont="1" applyFill="1" applyBorder="1" applyAlignment="1" applyProtection="1">
      <alignment vertical="center"/>
      <protection hidden="1"/>
    </xf>
    <xf numFmtId="181" fontId="0" fillId="5" borderId="0" xfId="0" applyNumberFormat="1" applyFill="1" applyBorder="1" applyAlignment="1" applyProtection="1">
      <alignment vertical="center"/>
      <protection hidden="1"/>
    </xf>
    <xf numFmtId="181" fontId="4" fillId="5" borderId="0" xfId="0" applyNumberFormat="1" applyFont="1" applyFill="1" applyAlignment="1" applyProtection="1">
      <alignment vertical="center"/>
      <protection hidden="1"/>
    </xf>
    <xf numFmtId="181" fontId="0" fillId="5" borderId="0" xfId="0" applyNumberFormat="1" applyFont="1" applyFill="1" applyBorder="1" applyAlignment="1" applyProtection="1">
      <alignment vertical="center"/>
      <protection hidden="1"/>
    </xf>
    <xf numFmtId="181" fontId="12" fillId="5" borderId="0" xfId="0" applyNumberFormat="1" applyFont="1" applyFill="1" applyBorder="1" applyAlignment="1" applyProtection="1">
      <alignment vertical="top"/>
      <protection hidden="1"/>
    </xf>
    <xf numFmtId="181" fontId="14" fillId="5" borderId="0" xfId="0" applyNumberFormat="1" applyFont="1" applyFill="1" applyAlignment="1" applyProtection="1">
      <alignment vertical="top"/>
      <protection hidden="1"/>
    </xf>
    <xf numFmtId="181" fontId="0" fillId="5" borderId="0" xfId="0" applyNumberFormat="1" applyFill="1" applyAlignment="1" applyProtection="1">
      <alignment vertical="top"/>
      <protection hidden="1"/>
    </xf>
    <xf numFmtId="181" fontId="9" fillId="5" borderId="0" xfId="0" applyNumberFormat="1" applyFont="1" applyFill="1" applyProtection="1">
      <protection hidden="1"/>
    </xf>
    <xf numFmtId="181" fontId="10" fillId="5" borderId="0" xfId="0" applyNumberFormat="1" applyFont="1" applyFill="1" applyProtection="1">
      <protection hidden="1"/>
    </xf>
    <xf numFmtId="181" fontId="10" fillId="5" borderId="0" xfId="0" applyNumberFormat="1" applyFont="1" applyFill="1" applyAlignment="1" applyProtection="1">
      <alignment vertical="top"/>
      <protection hidden="1"/>
    </xf>
    <xf numFmtId="181" fontId="10" fillId="5" borderId="0" xfId="0" applyNumberFormat="1" applyFont="1" applyFill="1" applyAlignment="1" applyProtection="1">
      <alignment vertical="center"/>
      <protection hidden="1"/>
    </xf>
    <xf numFmtId="181" fontId="0" fillId="5" borderId="0" xfId="0" applyNumberFormat="1" applyFont="1" applyFill="1" applyBorder="1" applyAlignment="1" applyProtection="1">
      <alignment horizontal="center"/>
      <protection hidden="1"/>
    </xf>
    <xf numFmtId="0" fontId="0" fillId="6" borderId="0" xfId="0" applyFill="1" applyAlignment="1" applyProtection="1">
      <alignment vertical="center"/>
      <protection hidden="1"/>
    </xf>
    <xf numFmtId="0" fontId="11" fillId="6" borderId="0" xfId="0" applyFont="1" applyFill="1" applyProtection="1">
      <protection hidden="1"/>
    </xf>
    <xf numFmtId="0" fontId="0" fillId="6" borderId="0" xfId="0" applyFont="1" applyFill="1" applyAlignment="1" applyProtection="1">
      <alignment horizontal="center"/>
      <protection hidden="1"/>
    </xf>
    <xf numFmtId="0" fontId="0" fillId="9" borderId="0" xfId="0" applyFill="1" applyAlignment="1" applyProtection="1">
      <alignment horizontal="right"/>
      <protection hidden="1"/>
    </xf>
    <xf numFmtId="0" fontId="0" fillId="9" borderId="0" xfId="0" applyNumberFormat="1" applyFill="1" applyAlignment="1" applyProtection="1">
      <alignment horizontal="center"/>
      <protection hidden="1"/>
    </xf>
    <xf numFmtId="0" fontId="0" fillId="6" borderId="0" xfId="0" applyNumberFormat="1" applyFill="1" applyAlignment="1" applyProtection="1">
      <alignment horizontal="center"/>
      <protection hidden="1"/>
    </xf>
    <xf numFmtId="49" fontId="4" fillId="6" borderId="0" xfId="0" applyNumberFormat="1" applyFont="1" applyFill="1" applyAlignment="1" applyProtection="1">
      <alignment horizontal="center"/>
      <protection hidden="1"/>
    </xf>
    <xf numFmtId="0" fontId="0" fillId="5" borderId="0" xfId="0" applyFill="1" applyAlignment="1" applyProtection="1">
      <alignment horizontal="center"/>
      <protection hidden="1"/>
    </xf>
    <xf numFmtId="180" fontId="2" fillId="6" borderId="0" xfId="0" applyNumberFormat="1" applyFont="1" applyFill="1" applyProtection="1">
      <protection hidden="1"/>
    </xf>
    <xf numFmtId="180" fontId="0" fillId="6" borderId="0" xfId="0" applyNumberFormat="1" applyFill="1" applyProtection="1">
      <protection hidden="1"/>
    </xf>
    <xf numFmtId="0" fontId="0" fillId="5" borderId="0" xfId="0" applyFill="1" applyAlignment="1" applyProtection="1">
      <alignment horizontal="center" vertical="center"/>
      <protection hidden="1"/>
    </xf>
    <xf numFmtId="0" fontId="4" fillId="6" borderId="0" xfId="0" applyFont="1" applyFill="1" applyAlignment="1" applyProtection="1">
      <alignment horizontal="left" vertical="center"/>
      <protection hidden="1"/>
    </xf>
    <xf numFmtId="0" fontId="0" fillId="6" borderId="0" xfId="0" applyNumberFormat="1" applyFill="1" applyAlignment="1" applyProtection="1">
      <alignment vertical="center"/>
      <protection hidden="1"/>
    </xf>
    <xf numFmtId="0" fontId="0" fillId="5" borderId="0" xfId="0" applyFill="1" applyBorder="1" applyAlignment="1" applyProtection="1">
      <alignment horizontal="center" vertical="center"/>
      <protection hidden="1"/>
    </xf>
    <xf numFmtId="0" fontId="4" fillId="5" borderId="0" xfId="0" applyFont="1" applyFill="1" applyAlignment="1" applyProtection="1">
      <alignment horizontal="center" vertical="center"/>
      <protection hidden="1"/>
    </xf>
    <xf numFmtId="0" fontId="4" fillId="5" borderId="0" xfId="0" applyFont="1" applyFill="1" applyProtection="1">
      <protection hidden="1"/>
    </xf>
    <xf numFmtId="0" fontId="2" fillId="6" borderId="0" xfId="0" applyFont="1" applyFill="1" applyProtection="1">
      <protection hidden="1"/>
    </xf>
    <xf numFmtId="0" fontId="4" fillId="9" borderId="0" xfId="0" applyNumberFormat="1" applyFont="1" applyFill="1" applyAlignment="1" applyProtection="1">
      <alignment horizontal="center"/>
      <protection hidden="1"/>
    </xf>
    <xf numFmtId="0" fontId="4" fillId="9" borderId="0" xfId="0" applyNumberFormat="1" applyFont="1" applyFill="1" applyAlignment="1" applyProtection="1">
      <alignment horizontal="right"/>
      <protection hidden="1"/>
    </xf>
    <xf numFmtId="0" fontId="4" fillId="9" borderId="0" xfId="0" applyNumberFormat="1" applyFont="1" applyFill="1" applyAlignment="1" applyProtection="1">
      <alignment horizontal="left"/>
      <protection hidden="1"/>
    </xf>
    <xf numFmtId="0" fontId="4" fillId="6" borderId="0" xfId="0" applyFont="1" applyFill="1" applyAlignment="1" applyProtection="1">
      <alignment vertical="center"/>
      <protection hidden="1"/>
    </xf>
    <xf numFmtId="0" fontId="4" fillId="10" borderId="0" xfId="0" applyFont="1" applyFill="1" applyBorder="1" applyAlignment="1" applyProtection="1">
      <alignment vertical="center"/>
      <protection hidden="1"/>
    </xf>
    <xf numFmtId="176" fontId="4" fillId="9" borderId="0" xfId="0" applyNumberFormat="1" applyFont="1" applyFill="1" applyAlignment="1" applyProtection="1">
      <alignment horizontal="left" vertical="center"/>
      <protection hidden="1"/>
    </xf>
    <xf numFmtId="0" fontId="4" fillId="9" borderId="0" xfId="0" applyFont="1" applyFill="1" applyBorder="1" applyAlignment="1" applyProtection="1">
      <alignment horizontal="center" wrapText="1"/>
      <protection hidden="1"/>
    </xf>
    <xf numFmtId="0" fontId="4" fillId="5" borderId="0" xfId="0" applyFont="1" applyFill="1" applyAlignment="1" applyProtection="1">
      <alignment horizontal="center" wrapText="1"/>
      <protection hidden="1"/>
    </xf>
    <xf numFmtId="0" fontId="2" fillId="6" borderId="0" xfId="0" applyFont="1" applyFill="1" applyAlignment="1" applyProtection="1">
      <alignment horizontal="center" wrapText="1"/>
      <protection hidden="1"/>
    </xf>
    <xf numFmtId="0" fontId="2" fillId="5" borderId="0" xfId="0" applyFont="1" applyFill="1" applyBorder="1" applyAlignment="1" applyProtection="1">
      <alignment vertical="center"/>
      <protection hidden="1"/>
    </xf>
    <xf numFmtId="0" fontId="0" fillId="8" borderId="0" xfId="0" applyFill="1" applyAlignment="1" applyProtection="1">
      <alignment horizontal="center"/>
      <protection hidden="1"/>
    </xf>
    <xf numFmtId="0" fontId="4" fillId="2" borderId="0" xfId="0" applyFont="1" applyFill="1" applyAlignment="1" applyProtection="1">
      <alignment horizontal="center"/>
      <protection locked="0"/>
    </xf>
    <xf numFmtId="0" fontId="4" fillId="5" borderId="0" xfId="0" applyFont="1" applyFill="1" applyBorder="1" applyAlignment="1" applyProtection="1">
      <alignment vertical="center"/>
      <protection hidden="1"/>
    </xf>
    <xf numFmtId="0" fontId="4" fillId="4" borderId="0" xfId="0" applyFont="1" applyFill="1" applyProtection="1">
      <protection hidden="1"/>
    </xf>
    <xf numFmtId="0" fontId="0" fillId="0" borderId="0" xfId="0" applyFill="1" applyBorder="1" applyAlignment="1" applyProtection="1">
      <alignment horizontal="center"/>
      <protection locked="0"/>
    </xf>
    <xf numFmtId="0" fontId="0" fillId="4" borderId="0" xfId="0" applyFill="1" applyBorder="1" applyAlignment="1" applyProtection="1">
      <alignment vertical="center"/>
      <protection hidden="1"/>
    </xf>
    <xf numFmtId="0" fontId="0" fillId="4" borderId="0" xfId="0" applyNumberFormat="1" applyFill="1" applyAlignment="1" applyProtection="1">
      <protection hidden="1"/>
    </xf>
    <xf numFmtId="0" fontId="0" fillId="2" borderId="0" xfId="0" applyFont="1" applyFill="1" applyBorder="1" applyAlignment="1" applyProtection="1">
      <alignment horizontal="center" vertical="center" wrapText="1"/>
      <protection locked="0"/>
    </xf>
    <xf numFmtId="0" fontId="0" fillId="4" borderId="0" xfId="0" applyFill="1" applyAlignment="1" applyProtection="1">
      <alignment horizontal="center" vertical="center"/>
      <protection hidden="1"/>
    </xf>
    <xf numFmtId="0" fontId="4" fillId="4" borderId="0" xfId="0" applyFont="1" applyFill="1" applyAlignment="1" applyProtection="1">
      <alignment horizontal="center" vertical="center" wrapText="1"/>
      <protection hidden="1"/>
    </xf>
    <xf numFmtId="0" fontId="9" fillId="4" borderId="0" xfId="0" applyNumberFormat="1" applyFont="1" applyFill="1" applyAlignment="1" applyProtection="1">
      <alignment vertical="center"/>
      <protection hidden="1"/>
    </xf>
    <xf numFmtId="0" fontId="12" fillId="6" borderId="0" xfId="0" applyFont="1" applyFill="1" applyProtection="1">
      <protection hidden="1"/>
    </xf>
    <xf numFmtId="0" fontId="0" fillId="6" borderId="0" xfId="0" applyFill="1" applyAlignment="1" applyProtection="1">
      <alignment horizontal="right"/>
      <protection hidden="1"/>
    </xf>
    <xf numFmtId="180" fontId="2" fillId="6" borderId="0" xfId="0" applyNumberFormat="1" applyFont="1" applyFill="1" applyAlignment="1" applyProtection="1">
      <alignment horizontal="center"/>
      <protection hidden="1"/>
    </xf>
    <xf numFmtId="180" fontId="2" fillId="6" borderId="0" xfId="0" applyNumberFormat="1" applyFont="1" applyFill="1" applyBorder="1" applyAlignment="1" applyProtection="1">
      <alignment horizontal="left"/>
      <protection hidden="1"/>
    </xf>
    <xf numFmtId="0" fontId="3" fillId="6" borderId="0" xfId="0" applyFont="1" applyFill="1" applyAlignment="1" applyProtection="1">
      <alignment vertical="center"/>
      <protection hidden="1"/>
    </xf>
    <xf numFmtId="0" fontId="2" fillId="6" borderId="0" xfId="0" applyFont="1" applyFill="1" applyAlignment="1" applyProtection="1">
      <alignment horizontal="right"/>
      <protection hidden="1"/>
    </xf>
    <xf numFmtId="0" fontId="3" fillId="6" borderId="0" xfId="0" applyFont="1" applyFill="1" applyAlignment="1" applyProtection="1">
      <alignment horizontal="right"/>
      <protection hidden="1"/>
    </xf>
    <xf numFmtId="0" fontId="2" fillId="6" borderId="0" xfId="0" applyFont="1" applyFill="1" applyBorder="1" applyAlignment="1" applyProtection="1">
      <alignment vertical="center"/>
      <protection hidden="1"/>
    </xf>
    <xf numFmtId="0" fontId="0" fillId="6" borderId="0" xfId="0" applyFill="1" applyBorder="1" applyAlignment="1" applyProtection="1">
      <alignment vertical="center"/>
      <protection hidden="1"/>
    </xf>
    <xf numFmtId="0" fontId="14" fillId="6" borderId="0" xfId="0" applyFont="1" applyFill="1" applyAlignment="1" applyProtection="1">
      <alignment vertical="center"/>
      <protection hidden="1"/>
    </xf>
    <xf numFmtId="14" fontId="0" fillId="6" borderId="0" xfId="0" applyNumberFormat="1" applyFill="1" applyProtection="1">
      <protection hidden="1"/>
    </xf>
    <xf numFmtId="14" fontId="4" fillId="6" borderId="0" xfId="0" applyNumberFormat="1" applyFont="1" applyFill="1" applyAlignment="1" applyProtection="1">
      <alignment horizontal="center"/>
      <protection hidden="1"/>
    </xf>
    <xf numFmtId="177" fontId="0" fillId="2" borderId="0" xfId="0" applyNumberFormat="1" applyFill="1" applyProtection="1">
      <protection locked="0"/>
    </xf>
    <xf numFmtId="0" fontId="0" fillId="2" borderId="0" xfId="0" applyNumberFormat="1" applyFill="1" applyProtection="1">
      <protection locked="0"/>
    </xf>
    <xf numFmtId="179" fontId="0" fillId="4" borderId="0" xfId="0" applyNumberFormat="1" applyFill="1" applyBorder="1" applyAlignment="1" applyProtection="1">
      <alignment vertical="center"/>
      <protection hidden="1"/>
    </xf>
    <xf numFmtId="0" fontId="4" fillId="4" borderId="0" xfId="0" applyNumberFormat="1" applyFont="1" applyFill="1" applyBorder="1" applyAlignment="1" applyProtection="1">
      <alignment vertical="center"/>
      <protection hidden="1"/>
    </xf>
    <xf numFmtId="0" fontId="9" fillId="6" borderId="0" xfId="0" applyFont="1" applyFill="1" applyProtection="1">
      <protection hidden="1"/>
    </xf>
    <xf numFmtId="179" fontId="9" fillId="4" borderId="0" xfId="0" applyNumberFormat="1" applyFont="1" applyFill="1" applyAlignment="1" applyProtection="1">
      <alignment vertical="center"/>
      <protection hidden="1"/>
    </xf>
    <xf numFmtId="0" fontId="10" fillId="4" borderId="0" xfId="0" applyFont="1" applyFill="1" applyAlignment="1" applyProtection="1">
      <alignment vertical="center"/>
      <protection hidden="1"/>
    </xf>
    <xf numFmtId="0" fontId="3" fillId="6" borderId="0" xfId="0" applyFont="1" applyFill="1" applyProtection="1">
      <protection hidden="1"/>
    </xf>
    <xf numFmtId="0" fontId="4" fillId="6" borderId="0" xfId="0" applyFont="1" applyFill="1" applyAlignment="1" applyProtection="1">
      <alignment horizontal="center"/>
      <protection hidden="1"/>
    </xf>
    <xf numFmtId="0" fontId="16" fillId="6" borderId="0" xfId="0" applyFont="1" applyFill="1" applyProtection="1">
      <protection hidden="1"/>
    </xf>
    <xf numFmtId="178" fontId="0" fillId="6" borderId="0" xfId="0" applyNumberFormat="1" applyFill="1" applyAlignment="1" applyProtection="1">
      <alignment vertical="center"/>
      <protection hidden="1"/>
    </xf>
    <xf numFmtId="0" fontId="0" fillId="6" borderId="0" xfId="0" applyFill="1" applyAlignment="1" applyProtection="1">
      <alignment horizontal="left"/>
      <protection hidden="1"/>
    </xf>
    <xf numFmtId="0" fontId="0" fillId="2" borderId="0" xfId="0" applyNumberFormat="1" applyFill="1" applyAlignment="1" applyProtection="1">
      <alignment horizontal="center" vertical="center" wrapText="1"/>
      <protection hidden="1"/>
    </xf>
    <xf numFmtId="177" fontId="0" fillId="2" borderId="0" xfId="0" applyNumberFormat="1" applyFill="1" applyAlignment="1" applyProtection="1">
      <alignment horizontal="center" vertical="center" wrapText="1"/>
      <protection hidden="1"/>
    </xf>
    <xf numFmtId="0" fontId="0" fillId="2" borderId="0" xfId="0" applyFont="1" applyFill="1" applyAlignment="1" applyProtection="1">
      <alignment vertical="center"/>
      <protection hidden="1"/>
    </xf>
    <xf numFmtId="0" fontId="1" fillId="3" borderId="0" xfId="0" applyNumberFormat="1" applyFont="1" applyFill="1" applyBorder="1" applyAlignment="1" applyProtection="1">
      <alignment horizontal="center" vertical="center" wrapText="1"/>
      <protection hidden="1"/>
    </xf>
    <xf numFmtId="177" fontId="4" fillId="3" borderId="0" xfId="0" applyNumberFormat="1" applyFont="1" applyFill="1" applyAlignment="1" applyProtection="1">
      <protection hidden="1"/>
    </xf>
    <xf numFmtId="0" fontId="9" fillId="3" borderId="1" xfId="0" applyNumberFormat="1" applyFont="1" applyFill="1" applyBorder="1" applyAlignment="1" applyProtection="1">
      <alignment vertical="center"/>
      <protection hidden="1"/>
    </xf>
    <xf numFmtId="0" fontId="0" fillId="6" borderId="2" xfId="0" applyNumberFormat="1" applyFont="1" applyFill="1" applyBorder="1" applyAlignment="1" applyProtection="1">
      <alignment horizontal="center" vertical="center" wrapText="1"/>
      <protection hidden="1"/>
    </xf>
    <xf numFmtId="0" fontId="0" fillId="4" borderId="3" xfId="0" applyNumberFormat="1" applyFill="1" applyBorder="1" applyAlignment="1" applyProtection="1">
      <alignment horizontal="center" vertical="center" wrapText="1"/>
      <protection hidden="1"/>
    </xf>
    <xf numFmtId="0" fontId="4" fillId="2" borderId="3" xfId="0" applyNumberFormat="1" applyFont="1" applyFill="1" applyBorder="1" applyAlignment="1" applyProtection="1">
      <alignment horizontal="center" vertical="center" wrapText="1"/>
      <protection locked="0"/>
    </xf>
    <xf numFmtId="0" fontId="4" fillId="5" borderId="3" xfId="0" applyFont="1" applyFill="1" applyBorder="1" applyAlignment="1" applyProtection="1">
      <alignment horizontal="left" vertical="center" wrapText="1"/>
      <protection hidden="1"/>
    </xf>
    <xf numFmtId="0" fontId="4" fillId="6" borderId="3" xfId="0" applyNumberFormat="1" applyFont="1" applyFill="1" applyBorder="1" applyAlignment="1" applyProtection="1">
      <alignment horizontal="center" vertical="center" wrapText="1"/>
      <protection hidden="1"/>
    </xf>
    <xf numFmtId="177" fontId="4" fillId="2" borderId="3" xfId="0" applyNumberFormat="1" applyFont="1" applyFill="1" applyBorder="1" applyAlignment="1" applyProtection="1">
      <alignment horizontal="center" vertical="center" wrapText="1"/>
      <protection locked="0"/>
    </xf>
    <xf numFmtId="0" fontId="0" fillId="5" borderId="3" xfId="0" applyFont="1" applyFill="1" applyBorder="1" applyAlignment="1" applyProtection="1">
      <alignment vertical="center"/>
      <protection hidden="1"/>
    </xf>
    <xf numFmtId="0" fontId="0" fillId="2" borderId="0" xfId="0" applyFont="1" applyFill="1" applyProtection="1">
      <protection locked="0"/>
    </xf>
    <xf numFmtId="0" fontId="0" fillId="5" borderId="0" xfId="0" applyFill="1" applyProtection="1">
      <protection locked="0"/>
    </xf>
    <xf numFmtId="0" fontId="0" fillId="2" borderId="0" xfId="0" applyFill="1" applyProtection="1">
      <protection locked="0"/>
    </xf>
    <xf numFmtId="49" fontId="0" fillId="2" borderId="0" xfId="0" applyNumberFormat="1" applyFill="1" applyProtection="1">
      <protection locked="0"/>
    </xf>
    <xf numFmtId="0" fontId="0" fillId="3" borderId="0" xfId="0" applyFont="1" applyFill="1" applyBorder="1" applyAlignment="1" applyProtection="1">
      <alignment vertical="center"/>
      <protection hidden="1"/>
    </xf>
    <xf numFmtId="0" fontId="10" fillId="3" borderId="0" xfId="0" applyFont="1" applyFill="1" applyBorder="1" applyAlignment="1" applyProtection="1">
      <alignment vertical="center"/>
      <protection hidden="1"/>
    </xf>
    <xf numFmtId="0" fontId="0" fillId="3" borderId="0" xfId="0" applyFill="1" applyBorder="1" applyAlignment="1" applyProtection="1">
      <alignment vertical="center"/>
      <protection hidden="1"/>
    </xf>
    <xf numFmtId="0" fontId="4" fillId="3" borderId="0" xfId="0" applyFont="1" applyFill="1" applyAlignment="1" applyProtection="1">
      <alignment vertical="center"/>
      <protection hidden="1"/>
    </xf>
    <xf numFmtId="49" fontId="0" fillId="3" borderId="0" xfId="0" applyNumberFormat="1" applyFill="1" applyAlignment="1" applyProtection="1">
      <alignment vertical="center"/>
      <protection hidden="1"/>
    </xf>
    <xf numFmtId="0" fontId="10" fillId="3" borderId="1" xfId="0" applyFont="1" applyFill="1" applyBorder="1" applyAlignment="1" applyProtection="1">
      <alignment vertical="center"/>
      <protection hidden="1"/>
    </xf>
    <xf numFmtId="0" fontId="4" fillId="3" borderId="1" xfId="0" applyFont="1" applyFill="1" applyBorder="1" applyAlignment="1" applyProtection="1">
      <alignment vertical="center"/>
      <protection hidden="1"/>
    </xf>
    <xf numFmtId="0" fontId="0" fillId="5" borderId="3"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0" fillId="5" borderId="3" xfId="0" applyFill="1" applyBorder="1" applyAlignment="1" applyProtection="1">
      <alignment horizontal="center" vertical="center" wrapText="1"/>
      <protection hidden="1"/>
    </xf>
    <xf numFmtId="49" fontId="0" fillId="5" borderId="3" xfId="0" applyNumberFormat="1" applyFill="1" applyBorder="1" applyAlignment="1" applyProtection="1">
      <alignment horizontal="center" vertical="center"/>
      <protection hidden="1"/>
    </xf>
    <xf numFmtId="49" fontId="0" fillId="5" borderId="0" xfId="0" applyNumberFormat="1" applyFill="1" applyAlignment="1" applyProtection="1">
      <alignment horizontal="center"/>
      <protection hidden="1"/>
    </xf>
    <xf numFmtId="0" fontId="0" fillId="2" borderId="3" xfId="0" applyFont="1"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2" borderId="3" xfId="0" applyFill="1" applyBorder="1" applyAlignment="1" applyProtection="1">
      <alignment horizontal="left"/>
      <protection locked="0"/>
    </xf>
    <xf numFmtId="0" fontId="0" fillId="2" borderId="3" xfId="0" applyFill="1" applyBorder="1" applyProtection="1">
      <protection locked="0"/>
    </xf>
    <xf numFmtId="0" fontId="3" fillId="2" borderId="3" xfId="0" applyFont="1" applyFill="1" applyBorder="1" applyProtection="1">
      <protection locked="0"/>
    </xf>
    <xf numFmtId="0" fontId="3" fillId="2" borderId="3" xfId="0" applyFont="1" applyFill="1" applyBorder="1" applyAlignment="1" applyProtection="1">
      <alignment vertical="center" wrapText="1"/>
      <protection locked="0"/>
    </xf>
    <xf numFmtId="0" fontId="0" fillId="2" borderId="3" xfId="0" applyFill="1" applyBorder="1" applyAlignment="1" applyProtection="1">
      <alignment vertical="center"/>
      <protection locked="0"/>
    </xf>
    <xf numFmtId="0" fontId="4" fillId="2" borderId="3" xfId="0" applyFont="1" applyFill="1" applyBorder="1" applyAlignment="1" applyProtection="1">
      <alignment vertical="center"/>
      <protection locked="0"/>
    </xf>
    <xf numFmtId="49" fontId="0" fillId="2" borderId="3" xfId="0" applyNumberFormat="1" applyFill="1" applyBorder="1" applyAlignment="1" applyProtection="1">
      <alignment vertical="center"/>
      <protection locked="0"/>
    </xf>
    <xf numFmtId="49" fontId="0" fillId="2" borderId="0" xfId="0" applyNumberFormat="1" applyFill="1" applyAlignment="1" applyProtection="1">
      <alignment vertical="center"/>
      <protection locked="0"/>
    </xf>
    <xf numFmtId="0" fontId="4" fillId="2" borderId="3" xfId="0" applyFont="1" applyFill="1" applyBorder="1" applyAlignment="1" applyProtection="1">
      <alignment horizontal="left"/>
      <protection locked="0"/>
    </xf>
    <xf numFmtId="49" fontId="0" fillId="2" borderId="3" xfId="0" applyNumberFormat="1" applyFill="1" applyBorder="1" applyProtection="1">
      <protection locked="0"/>
    </xf>
    <xf numFmtId="0" fontId="0" fillId="0" borderId="3" xfId="0" applyFill="1" applyBorder="1" applyAlignment="1" applyProtection="1">
      <alignment horizontal="left"/>
      <protection locked="0"/>
    </xf>
    <xf numFmtId="0" fontId="4" fillId="0" borderId="3"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14" fontId="4" fillId="2" borderId="3" xfId="0" applyNumberFormat="1" applyFont="1" applyFill="1" applyBorder="1" applyProtection="1">
      <protection locked="0"/>
    </xf>
    <xf numFmtId="0" fontId="2" fillId="2" borderId="3" xfId="0" applyFont="1" applyFill="1" applyBorder="1" applyAlignment="1" applyProtection="1">
      <alignment horizontal="left"/>
      <protection locked="0"/>
    </xf>
    <xf numFmtId="0" fontId="4" fillId="2" borderId="3" xfId="0" applyFont="1" applyFill="1" applyBorder="1" applyProtection="1">
      <protection locked="0"/>
    </xf>
    <xf numFmtId="0" fontId="4" fillId="2" borderId="4" xfId="0" applyFont="1" applyFill="1" applyBorder="1" applyAlignment="1" applyProtection="1">
      <alignment horizontal="left"/>
      <protection locked="0"/>
    </xf>
    <xf numFmtId="0" fontId="4" fillId="2" borderId="3" xfId="0" applyFont="1" applyFill="1" applyBorder="1" applyAlignment="1" applyProtection="1">
      <alignment horizontal="left" vertical="center"/>
      <protection locked="0"/>
    </xf>
    <xf numFmtId="0" fontId="2" fillId="2" borderId="3" xfId="0" applyFont="1" applyFill="1" applyBorder="1" applyAlignment="1" applyProtection="1">
      <alignment vertical="center" wrapText="1"/>
      <protection locked="0"/>
    </xf>
    <xf numFmtId="14" fontId="0" fillId="2" borderId="3" xfId="0" applyNumberFormat="1" applyFill="1" applyBorder="1" applyProtection="1">
      <protection locked="0"/>
    </xf>
    <xf numFmtId="0" fontId="0" fillId="5" borderId="0" xfId="0" applyFill="1"/>
    <xf numFmtId="0" fontId="10" fillId="5" borderId="0" xfId="0" applyFont="1" applyFill="1"/>
    <xf numFmtId="0" fontId="9" fillId="5" borderId="0" xfId="0" applyFont="1" applyFill="1" applyAlignment="1" applyProtection="1">
      <alignment vertical="center"/>
      <protection hidden="1"/>
    </xf>
    <xf numFmtId="0" fontId="11" fillId="5" borderId="0" xfId="0" applyFont="1" applyFill="1" applyAlignment="1" applyProtection="1">
      <alignment vertical="center"/>
      <protection hidden="1"/>
    </xf>
    <xf numFmtId="0" fontId="17" fillId="5" borderId="0" xfId="0" applyFont="1" applyFill="1"/>
    <xf numFmtId="0" fontId="17" fillId="5" borderId="0" xfId="0" applyFont="1" applyFill="1" applyBorder="1" applyAlignment="1">
      <alignment horizontal="left" vertical="center"/>
    </xf>
    <xf numFmtId="0" fontId="4" fillId="5" borderId="0" xfId="0" applyFont="1" applyFill="1"/>
    <xf numFmtId="0" fontId="3" fillId="5" borderId="0" xfId="0" applyFont="1" applyFill="1"/>
    <xf numFmtId="0" fontId="10" fillId="5" borderId="0" xfId="0" applyFont="1" applyFill="1" applyAlignment="1">
      <alignment horizontal="center"/>
    </xf>
    <xf numFmtId="0" fontId="0" fillId="5" borderId="0" xfId="0" applyFill="1" applyAlignment="1">
      <alignment vertical="top"/>
    </xf>
    <xf numFmtId="0" fontId="0" fillId="7" borderId="0" xfId="0" applyFill="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ill>
        <patternFill patternType="solid">
          <bgColor indexed="45"/>
        </patternFill>
      </fill>
    </dxf>
    <dxf>
      <font>
        <b val="1"/>
        <i val="0"/>
      </font>
      <fill>
        <patternFill patternType="solid">
          <bgColor indexed="45"/>
        </patternFill>
      </fill>
    </dxf>
    <dxf>
      <font>
        <color indexed="14"/>
      </font>
      <fill>
        <patternFill patternType="solid">
          <bgColor indexed="43"/>
        </patternFill>
      </fill>
    </dxf>
  </dxfs>
  <tableStyles count="0" defaultTableStyle="TableStyleMedium2" defaultPivotStyle="PivotStyleLight16"/>
  <colors>
    <mruColors>
      <color rgb="00FFFF99"/>
      <color rgb="00FFCC99"/>
      <color rgb="00FFFFCC"/>
      <color rgb="00333333"/>
      <color rgb="00CCCCFF"/>
      <color rgb="00C0C0C0"/>
      <color rgb="00CCFFCC"/>
      <color rgb="00CCFFFF"/>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hyperlink" Target="#&#36827;&#36134;&#21333;&#35843;&#25972;&#25171;&#21360;!A1"/><Relationship Id="rId8" Type="http://schemas.openxmlformats.org/officeDocument/2006/relationships/hyperlink" Target="#&#29983;&#25104;&#36827;&#36134;&#21333;!A1"/><Relationship Id="rId7" Type="http://schemas.openxmlformats.org/officeDocument/2006/relationships/hyperlink" Target="#&#25903;&#31080;&#35843;&#25972;&#25171;&#21360;!A1"/><Relationship Id="rId6" Type="http://schemas.openxmlformats.org/officeDocument/2006/relationships/hyperlink" Target="#&#36827;&#36134;&#21333;&#24405;&#20837;!A1"/><Relationship Id="rId5" Type="http://schemas.openxmlformats.org/officeDocument/2006/relationships/hyperlink" Target="#&#36716;&#36134;&#20184;&#27454;!A1"/><Relationship Id="rId4" Type="http://schemas.openxmlformats.org/officeDocument/2006/relationships/hyperlink" Target="#&#36716;&#20184;&#27454;&#23384;&#26723;!A1"/><Relationship Id="rId3" Type="http://schemas.openxmlformats.org/officeDocument/2006/relationships/hyperlink" Target="#&#25903;&#31080;&#29983;&#25104;!A1"/><Relationship Id="rId2" Type="http://schemas.openxmlformats.org/officeDocument/2006/relationships/hyperlink" Target="#&#36134;&#25143;&#36164;&#26009;!A1"/><Relationship Id="rId1" Type="http://schemas.openxmlformats.org/officeDocument/2006/relationships/hyperlink" Target="#&#25903;&#31080;&#24405;&#20837;!A1"/></Relationships>
</file>

<file path=xl/drawings/_rels/drawing10.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2.xml.rels><?xml version="1.0" encoding="UTF-8" standalone="yes"?>
<Relationships xmlns="http://schemas.openxmlformats.org/package/2006/relationships"><Relationship Id="rId3" Type="http://schemas.openxmlformats.org/officeDocument/2006/relationships/hyperlink" Target="#&#36827;&#36134;&#21333;&#24405;&#20837;!A1"/><Relationship Id="rId2" Type="http://schemas.openxmlformats.org/officeDocument/2006/relationships/hyperlink" Target="#&#25903;&#31080;&#24405;&#20837;!A1"/><Relationship Id="rId1" Type="http://schemas.openxmlformats.org/officeDocument/2006/relationships/hyperlink" Target="#&#39318;&#39029;!A1"/></Relationships>
</file>

<file path=xl/drawings/_rels/drawing3.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4.xml.rels><?xml version="1.0" encoding="UTF-8" standalone="yes"?>
<Relationships xmlns="http://schemas.openxmlformats.org/package/2006/relationships"><Relationship Id="rId4" Type="http://schemas.openxmlformats.org/officeDocument/2006/relationships/hyperlink" Target="#&#36716;&#36134;&#20184;&#27454;!A1"/><Relationship Id="rId3" Type="http://schemas.openxmlformats.org/officeDocument/2006/relationships/hyperlink" Target="#&#25903;&#31080;&#35843;&#25972;&#25171;&#21360;!A1"/><Relationship Id="rId2" Type="http://schemas.openxmlformats.org/officeDocument/2006/relationships/hyperlink" Target="#&#36134;&#25143;&#36164;&#26009;!A1"/><Relationship Id="rId1" Type="http://schemas.openxmlformats.org/officeDocument/2006/relationships/hyperlink" Target="#&#39318;&#39029;!A1"/></Relationships>
</file>

<file path=xl/drawings/_rels/drawing5.xml.rels><?xml version="1.0" encoding="UTF-8" standalone="yes"?>
<Relationships xmlns="http://schemas.openxmlformats.org/package/2006/relationships"><Relationship Id="rId2" Type="http://schemas.openxmlformats.org/officeDocument/2006/relationships/hyperlink" Target="#&#25903;&#31080;&#24405;&#20837;!A1"/><Relationship Id="rId1" Type="http://schemas.openxmlformats.org/officeDocument/2006/relationships/hyperlink" Target="#&#39318;&#39029;!A1"/></Relationships>
</file>

<file path=xl/drawings/_rels/drawing6.xml.rels><?xml version="1.0" encoding="UTF-8" standalone="yes"?>
<Relationships xmlns="http://schemas.openxmlformats.org/package/2006/relationships"><Relationship Id="rId2" Type="http://schemas.openxmlformats.org/officeDocument/2006/relationships/hyperlink" Target="#&#25903;&#31080;&#24405;&#20837;!A1"/><Relationship Id="rId1" Type="http://schemas.openxmlformats.org/officeDocument/2006/relationships/hyperlink" Target="#&#39318;&#39029;!A1"/></Relationships>
</file>

<file path=xl/drawings/_rels/drawing7.xml.rels><?xml version="1.0" encoding="UTF-8" standalone="yes"?>
<Relationships xmlns="http://schemas.openxmlformats.org/package/2006/relationships"><Relationship Id="rId4" Type="http://schemas.openxmlformats.org/officeDocument/2006/relationships/hyperlink" Target="#&#36827;&#36134;&#21333;&#35843;&#25972;&#25171;&#21360;!A1"/><Relationship Id="rId3" Type="http://schemas.openxmlformats.org/officeDocument/2006/relationships/hyperlink" Target="#&#36716;&#36134;&#20184;&#27454;!A1"/><Relationship Id="rId2" Type="http://schemas.openxmlformats.org/officeDocument/2006/relationships/hyperlink" Target="#&#36134;&#25143;&#36164;&#26009;!A1"/><Relationship Id="rId1" Type="http://schemas.openxmlformats.org/officeDocument/2006/relationships/hyperlink" Target="#&#39318;&#39029;!A1"/></Relationships>
</file>

<file path=xl/drawings/_rels/drawing8.xml.rels><?xml version="1.0" encoding="UTF-8" standalone="yes"?>
<Relationships xmlns="http://schemas.openxmlformats.org/package/2006/relationships"><Relationship Id="rId3" Type="http://schemas.openxmlformats.org/officeDocument/2006/relationships/hyperlink" Target="#&#36827;&#36134;&#21333;&#35843;&#25972;&#25171;&#21360;!A1"/><Relationship Id="rId2" Type="http://schemas.openxmlformats.org/officeDocument/2006/relationships/hyperlink" Target="#&#36827;&#36134;&#21333;&#24405;&#20837;!A1"/><Relationship Id="rId1" Type="http://schemas.openxmlformats.org/officeDocument/2006/relationships/hyperlink" Target="#&#39318;&#39029;!A1"/></Relationships>
</file>

<file path=xl/drawings/_rels/drawing9.xml.rels><?xml version="1.0" encoding="UTF-8" standalone="yes"?>
<Relationships xmlns="http://schemas.openxmlformats.org/package/2006/relationships"><Relationship Id="rId2" Type="http://schemas.openxmlformats.org/officeDocument/2006/relationships/hyperlink" Target="#&#36827;&#36134;&#21333;&#24405;&#20837;!A1"/><Relationship Id="rId1" Type="http://schemas.openxmlformats.org/officeDocument/2006/relationships/hyperlink" Target="#&#39318;&#39029;!A1"/></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9525</xdr:colOff>
      <xdr:row>12</xdr:row>
      <xdr:rowOff>57150</xdr:rowOff>
    </xdr:from>
    <xdr:to>
      <xdr:col>6</xdr:col>
      <xdr:colOff>66675</xdr:colOff>
      <xdr:row>16</xdr:row>
      <xdr:rowOff>66675</xdr:rowOff>
    </xdr:to>
    <xdr:sp>
      <xdr:nvSpPr>
        <xdr:cNvPr id="2049" name="Oval 1">
          <a:hlinkClick xmlns:r="http://schemas.openxmlformats.org/officeDocument/2006/relationships" r:id="rId1"/>
        </xdr:cNvPr>
        <xdr:cNvSpPr/>
      </xdr:nvSpPr>
      <xdr:spPr>
        <a:xfrm>
          <a:off x="2066925" y="2324100"/>
          <a:ext cx="1619250" cy="733425"/>
        </a:xfrm>
        <a:prstGeom prst="ellipse">
          <a:avLst/>
        </a:prstGeom>
        <a:solidFill>
          <a:srgbClr xmlns:mc="http://schemas.openxmlformats.org/markup-compatibility/2006" xmlns:a14="http://schemas.microsoft.com/office/drawing/2010/main" val="00CCFF" mc:Ignorable="a14" a14:legacySpreadsheetColorIndex="40">
            <a:alpha val="100000"/>
          </a:srgbClr>
        </a:solidFill>
        <a:ln w="9525">
          <a:noFill/>
        </a:ln>
      </xdr:spPr>
      <xdr:txBody>
        <a:bodyPr vertOverflow="clip" vert="horz" wrap="square" lIns="27432" tIns="18288" rIns="27432" bIns="18288" anchor="ctr"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人民币支票录入</a:t>
          </a:r>
          <a:r>
            <a:rPr lang="zh-CN" altLang="en-US" sz="9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（流水号、账户编码选其一）</a:t>
          </a:r>
          <a:endParaRPr lang="zh-CN" altLang="en-US" sz="9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5</xdr:col>
      <xdr:colOff>200025</xdr:colOff>
      <xdr:row>3</xdr:row>
      <xdr:rowOff>47625</xdr:rowOff>
    </xdr:from>
    <xdr:to>
      <xdr:col>7</xdr:col>
      <xdr:colOff>228600</xdr:colOff>
      <xdr:row>6</xdr:row>
      <xdr:rowOff>76200</xdr:rowOff>
    </xdr:to>
    <xdr:sp>
      <xdr:nvSpPr>
        <xdr:cNvPr id="2052" name="Oval 4">
          <a:hlinkClick xmlns:r="http://schemas.openxmlformats.org/officeDocument/2006/relationships" r:id="rId2"/>
        </xdr:cNvPr>
        <xdr:cNvSpPr/>
      </xdr:nvSpPr>
      <xdr:spPr>
        <a:xfrm>
          <a:off x="3133725" y="647700"/>
          <a:ext cx="1400175" cy="571500"/>
        </a:xfrm>
        <a:prstGeom prst="ellipse">
          <a:avLst/>
        </a:prstGeom>
        <a:solidFill>
          <a:srgbClr xmlns:mc="http://schemas.openxmlformats.org/markup-compatibility/2006" xmlns:a14="http://schemas.microsoft.com/office/drawing/2010/main" val="33CCCC" mc:Ignorable="a14" a14:legacySpreadsheetColorIndex="49">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18288" anchor="ctr"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账户资料编码录入查询</a:t>
          </a:r>
          <a:endPar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2</xdr:col>
      <xdr:colOff>514350</xdr:colOff>
      <xdr:row>17</xdr:row>
      <xdr:rowOff>95250</xdr:rowOff>
    </xdr:from>
    <xdr:to>
      <xdr:col>5</xdr:col>
      <xdr:colOff>295275</xdr:colOff>
      <xdr:row>20</xdr:row>
      <xdr:rowOff>76200</xdr:rowOff>
    </xdr:to>
    <xdr:sp>
      <xdr:nvSpPr>
        <xdr:cNvPr id="2061" name="Oval 13">
          <a:hlinkClick xmlns:r="http://schemas.openxmlformats.org/officeDocument/2006/relationships" r:id="rId3"/>
        </xdr:cNvPr>
        <xdr:cNvSpPr/>
      </xdr:nvSpPr>
      <xdr:spPr>
        <a:xfrm>
          <a:off x="1885950" y="3267075"/>
          <a:ext cx="1343025" cy="523875"/>
        </a:xfrm>
        <a:prstGeom prst="ellipse">
          <a:avLst/>
        </a:prstGeom>
        <a:solidFill>
          <a:srgbClr xmlns:mc="http://schemas.openxmlformats.org/markup-compatibility/2006" xmlns:a14="http://schemas.microsoft.com/office/drawing/2010/main" val="00CCFF" mc:Ignorable="a14" a14:legacySpreadsheetColorIndex="40">
            <a:alpha val="100000"/>
          </a:srgbClr>
        </a:solidFill>
        <a:ln w="9525">
          <a:noFill/>
        </a:ln>
      </xdr:spPr>
      <xdr:txBody>
        <a:bodyPr vertOverflow="clip" vert="horz" wrap="square" lIns="27432" tIns="18288" rIns="27432" bIns="18288" anchor="ctr" anchorCtr="0" upright="1"/>
        <a:p>
          <a:pPr algn="ctr" rtl="0"/>
          <a:r>
            <a:rPr lang="zh-CN" altLang="en-US"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支票生成  打印</a:t>
          </a:r>
          <a:endParaRPr lang="zh-CN" altLang="en-US"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152400</xdr:colOff>
      <xdr:row>13</xdr:row>
      <xdr:rowOff>76200</xdr:rowOff>
    </xdr:from>
    <xdr:to>
      <xdr:col>2</xdr:col>
      <xdr:colOff>285750</xdr:colOff>
      <xdr:row>16</xdr:row>
      <xdr:rowOff>47625</xdr:rowOff>
    </xdr:to>
    <xdr:sp>
      <xdr:nvSpPr>
        <xdr:cNvPr id="2079" name="Oval 31">
          <a:hlinkClick xmlns:r="http://schemas.openxmlformats.org/officeDocument/2006/relationships" r:id="rId4"/>
        </xdr:cNvPr>
        <xdr:cNvSpPr/>
      </xdr:nvSpPr>
      <xdr:spPr>
        <a:xfrm>
          <a:off x="152400" y="2524125"/>
          <a:ext cx="1504950" cy="514350"/>
        </a:xfrm>
        <a:prstGeom prst="ellipse">
          <a:avLst/>
        </a:prstGeom>
        <a:solidFill>
          <a:srgbClr xmlns:mc="http://schemas.openxmlformats.org/markup-compatibility/2006" xmlns:a14="http://schemas.microsoft.com/office/drawing/2010/main" val="FFCC99" mc:Ignorable="a14" a14:legacySpreadsheetColorIndex="47">
            <a:alpha val="100000"/>
          </a:srgbClr>
        </a:solidFill>
        <a:ln w="9525" cap="flat" cmpd="sng">
          <a:solidFill>
            <a:srgbClr xmlns:mc="http://schemas.openxmlformats.org/markup-compatibility/2006" xmlns:a14="http://schemas.microsoft.com/office/drawing/2010/main" val="FF00FF" mc:Ignorable="a14" a14:legacySpreadsheetColorIndex="14"/>
          </a:solidFill>
          <a:prstDash val="solid"/>
          <a:headEnd type="none" w="med" len="med"/>
          <a:tailEnd type="none" w="med" len="med"/>
        </a:ln>
      </xdr:spPr>
      <xdr:txBody>
        <a:bodyPr vertOverflow="clip" vert="horz" wrap="square" lIns="27432" tIns="18288" rIns="27432" bIns="0" anchor="t" anchorCtr="0" upright="1"/>
        <a:p>
          <a:pPr algn="ctr" rtl="0"/>
          <a:r>
            <a:rPr lang="zh-CN" altLang="en-US" sz="12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支票转账付款存档     </a:t>
          </a:r>
          <a:r>
            <a:rPr lang="zh-CN" altLang="en-US" sz="16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16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2</xdr:col>
      <xdr:colOff>85725</xdr:colOff>
      <xdr:row>6</xdr:row>
      <xdr:rowOff>28575</xdr:rowOff>
    </xdr:from>
    <xdr:to>
      <xdr:col>4</xdr:col>
      <xdr:colOff>542925</xdr:colOff>
      <xdr:row>10</xdr:row>
      <xdr:rowOff>0</xdr:rowOff>
    </xdr:to>
    <xdr:sp>
      <xdr:nvSpPr>
        <xdr:cNvPr id="2081" name="Oval 33">
          <a:hlinkClick xmlns:r="http://schemas.openxmlformats.org/officeDocument/2006/relationships" r:id="rId5"/>
        </xdr:cNvPr>
        <xdr:cNvSpPr/>
      </xdr:nvSpPr>
      <xdr:spPr>
        <a:xfrm>
          <a:off x="1457325" y="1171575"/>
          <a:ext cx="1333500" cy="733425"/>
        </a:xfrm>
        <a:prstGeom prst="ellipse">
          <a:avLst/>
        </a:prstGeom>
        <a:solidFill>
          <a:srgbClr xmlns:mc="http://schemas.openxmlformats.org/markup-compatibility/2006" xmlns:a14="http://schemas.microsoft.com/office/drawing/2010/main" val="00CCFF" mc:Ignorable="a14" a14:legacySpreadsheetColorIndex="40">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转账付款金额录入生成     流水号</a:t>
          </a:r>
          <a:r>
            <a:rPr lang="zh-CN" altLang="en-US" sz="14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14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6</xdr:col>
      <xdr:colOff>552450</xdr:colOff>
      <xdr:row>7</xdr:row>
      <xdr:rowOff>28575</xdr:rowOff>
    </xdr:from>
    <xdr:to>
      <xdr:col>9</xdr:col>
      <xdr:colOff>180975</xdr:colOff>
      <xdr:row>11</xdr:row>
      <xdr:rowOff>85725</xdr:rowOff>
    </xdr:to>
    <xdr:sp>
      <xdr:nvSpPr>
        <xdr:cNvPr id="2085" name="Oval 37">
          <a:hlinkClick xmlns:r="http://schemas.openxmlformats.org/officeDocument/2006/relationships" r:id="rId6"/>
        </xdr:cNvPr>
        <xdr:cNvSpPr/>
      </xdr:nvSpPr>
      <xdr:spPr>
        <a:xfrm>
          <a:off x="4171950" y="1409700"/>
          <a:ext cx="1685925" cy="762000"/>
        </a:xfrm>
        <a:prstGeom prst="ellipse">
          <a:avLst/>
        </a:prstGeom>
        <a:solidFill>
          <a:srgbClr xmlns:mc="http://schemas.openxmlformats.org/markup-compatibility/2006" xmlns:a14="http://schemas.microsoft.com/office/drawing/2010/main" val="FFCC99" mc:Ignorable="a14" a14:legacySpreadsheetColorIndex="47">
            <a:alpha val="100000"/>
          </a:srgbClr>
        </a:solidFill>
        <a:ln w="9525">
          <a:noFill/>
        </a:ln>
      </xdr:spPr>
      <xdr:txBody>
        <a:bodyPr vertOverflow="clip" vert="horz" wrap="square" lIns="27432" tIns="18288" rIns="27432" bIns="18288" anchor="ctr"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人民币进账单录入（流水号、账户编码选其一）</a:t>
          </a:r>
          <a:r>
            <a:rPr lang="zh-CN" altLang="en-US" sz="14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14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ctr" rtl="0"/>
          <a:endParaRPr lang="zh-CN" altLang="en-US" sz="14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2</xdr:col>
      <xdr:colOff>533400</xdr:colOff>
      <xdr:row>22</xdr:row>
      <xdr:rowOff>161925</xdr:rowOff>
    </xdr:from>
    <xdr:to>
      <xdr:col>5</xdr:col>
      <xdr:colOff>295275</xdr:colOff>
      <xdr:row>25</xdr:row>
      <xdr:rowOff>142875</xdr:rowOff>
    </xdr:to>
    <xdr:sp>
      <xdr:nvSpPr>
        <xdr:cNvPr id="2089" name="Oval 41">
          <a:hlinkClick xmlns:r="http://schemas.openxmlformats.org/officeDocument/2006/relationships" r:id="rId7"/>
        </xdr:cNvPr>
        <xdr:cNvSpPr/>
      </xdr:nvSpPr>
      <xdr:spPr>
        <a:xfrm>
          <a:off x="1905000" y="4238625"/>
          <a:ext cx="1323975" cy="523875"/>
        </a:xfrm>
        <a:prstGeom prst="ellipse">
          <a:avLst/>
        </a:prstGeom>
        <a:solidFill>
          <a:srgbClr xmlns:mc="http://schemas.openxmlformats.org/markup-compatibility/2006" xmlns:a14="http://schemas.microsoft.com/office/drawing/2010/main" val="00CCFF" mc:Ignorable="a14" a14:legacySpreadsheetColorIndex="40">
            <a:alpha val="100000"/>
          </a:srgbClr>
        </a:solidFill>
        <a:ln w="9525">
          <a:noFill/>
        </a:ln>
      </xdr:spPr>
      <xdr:txBody>
        <a:bodyPr vertOverflow="clip" vert="horz" wrap="square" lIns="27432" tIns="18288" rIns="27432" bIns="18288" anchor="ctr" anchorCtr="0" upright="1"/>
        <a:p>
          <a:pPr algn="ctr" rtl="0"/>
          <a:r>
            <a:rPr lang="zh-CN" altLang="en-US"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支票调整  打印</a:t>
          </a:r>
          <a:endParaRPr lang="zh-CN" altLang="en-US"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7</xdr:col>
      <xdr:colOff>38100</xdr:colOff>
      <xdr:row>16</xdr:row>
      <xdr:rowOff>47625</xdr:rowOff>
    </xdr:from>
    <xdr:to>
      <xdr:col>8</xdr:col>
      <xdr:colOff>581025</xdr:colOff>
      <xdr:row>19</xdr:row>
      <xdr:rowOff>57150</xdr:rowOff>
    </xdr:to>
    <xdr:sp>
      <xdr:nvSpPr>
        <xdr:cNvPr id="2090" name="Oval 42">
          <a:hlinkClick xmlns:r="http://schemas.openxmlformats.org/officeDocument/2006/relationships" r:id="rId8"/>
        </xdr:cNvPr>
        <xdr:cNvSpPr/>
      </xdr:nvSpPr>
      <xdr:spPr>
        <a:xfrm>
          <a:off x="4343400" y="3038475"/>
          <a:ext cx="1228725" cy="552450"/>
        </a:xfrm>
        <a:prstGeom prst="ellipse">
          <a:avLst/>
        </a:prstGeom>
        <a:solidFill>
          <a:srgbClr xmlns:mc="http://schemas.openxmlformats.org/markup-compatibility/2006" xmlns:a14="http://schemas.microsoft.com/office/drawing/2010/main" val="FFCC99" mc:Ignorable="a14" a14:legacySpreadsheetColorIndex="47">
            <a:alpha val="100000"/>
          </a:srgbClr>
        </a:solidFill>
        <a:ln w="9525">
          <a:noFill/>
        </a:ln>
      </xdr:spPr>
      <xdr:txBody>
        <a:bodyPr vertOverflow="clip" vert="horz" wrap="square" lIns="27432" tIns="18288" rIns="27432" bIns="18288" anchor="ctr"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进账单生成 打印</a:t>
          </a:r>
          <a:r>
            <a:rPr lang="zh-CN" altLang="en-US" sz="14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14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ctr" rtl="0"/>
          <a:endParaRPr lang="zh-CN" altLang="en-US" sz="14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7</xdr:col>
      <xdr:colOff>38100</xdr:colOff>
      <xdr:row>22</xdr:row>
      <xdr:rowOff>76200</xdr:rowOff>
    </xdr:from>
    <xdr:to>
      <xdr:col>8</xdr:col>
      <xdr:colOff>581025</xdr:colOff>
      <xdr:row>25</xdr:row>
      <xdr:rowOff>85725</xdr:rowOff>
    </xdr:to>
    <xdr:sp>
      <xdr:nvSpPr>
        <xdr:cNvPr id="2091" name="Oval 43">
          <a:hlinkClick xmlns:r="http://schemas.openxmlformats.org/officeDocument/2006/relationships" r:id="rId9"/>
        </xdr:cNvPr>
        <xdr:cNvSpPr/>
      </xdr:nvSpPr>
      <xdr:spPr>
        <a:xfrm>
          <a:off x="4343400" y="4152900"/>
          <a:ext cx="1228725" cy="552450"/>
        </a:xfrm>
        <a:prstGeom prst="ellipse">
          <a:avLst/>
        </a:prstGeom>
        <a:solidFill>
          <a:srgbClr xmlns:mc="http://schemas.openxmlformats.org/markup-compatibility/2006" xmlns:a14="http://schemas.microsoft.com/office/drawing/2010/main" val="FFCC99" mc:Ignorable="a14" a14:legacySpreadsheetColorIndex="47">
            <a:alpha val="100000"/>
          </a:srgbClr>
        </a:solidFill>
        <a:ln w="9525">
          <a:noFill/>
        </a:ln>
      </xdr:spPr>
      <xdr:txBody>
        <a:bodyPr vertOverflow="clip" vert="horz" wrap="square" lIns="27432" tIns="18288" rIns="27432" bIns="18288" anchor="ctr"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进账单调整 打印</a:t>
          </a:r>
          <a:r>
            <a:rPr lang="zh-CN" altLang="en-US" sz="14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14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ctr" rtl="0"/>
          <a:endParaRPr lang="zh-CN" altLang="en-US" sz="14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2</xdr:col>
      <xdr:colOff>619125</xdr:colOff>
      <xdr:row>9</xdr:row>
      <xdr:rowOff>95250</xdr:rowOff>
    </xdr:from>
    <xdr:to>
      <xdr:col>4</xdr:col>
      <xdr:colOff>314325</xdr:colOff>
      <xdr:row>12</xdr:row>
      <xdr:rowOff>152400</xdr:rowOff>
    </xdr:to>
    <xdr:sp>
      <xdr:nvSpPr>
        <xdr:cNvPr id="2092" name="AutoShape 44"/>
        <xdr:cNvSpPr/>
      </xdr:nvSpPr>
      <xdr:spPr>
        <a:xfrm>
          <a:off x="1990725" y="1819275"/>
          <a:ext cx="571500" cy="600075"/>
        </a:xfrm>
        <a:prstGeom prst="downArrow">
          <a:avLst>
            <a:gd name="adj1" fmla="val 50000"/>
            <a:gd name="adj2" fmla="val 26250"/>
          </a:avLst>
        </a:prstGeom>
        <a:solidFill>
          <a:srgbClr xmlns:mc="http://schemas.openxmlformats.org/markup-compatibility/2006" xmlns:a14="http://schemas.microsoft.com/office/drawing/2010/main" val="FFFFFF" mc:Ignorable="a14" a14:legacySpreadsheetColorIndex="65">
            <a:alpha val="100000"/>
          </a:srgbClr>
        </a:solidFill>
        <a:ln w="9525" cap="flat" cmpd="sng">
          <a:solidFill>
            <a:srgbClr xmlns:mc="http://schemas.openxmlformats.org/markup-compatibility/2006" xmlns:a14="http://schemas.microsoft.com/office/drawing/2010/main" val="FFFFCC" mc:Ignorable="a14" a14:legacySpreadsheetColorIndex="26"/>
          </a:solidFill>
          <a:prstDash val="solid"/>
          <a:miter/>
          <a:headEnd type="none" w="med" len="med"/>
          <a:tailEnd type="none" w="med" len="med"/>
        </a:ln>
      </xdr:spPr>
      <xdr:txBody>
        <a:bodyPr vertOverflow="clip" vert="wordArtVertRtl" wrap="square" lIns="0" tIns="0" rIns="27432" bIns="0" anchor="t" anchorCtr="0" upright="1"/>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流水号录入</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4</xdr:col>
      <xdr:colOff>571500</xdr:colOff>
      <xdr:row>8</xdr:row>
      <xdr:rowOff>28575</xdr:rowOff>
    </xdr:from>
    <xdr:to>
      <xdr:col>7</xdr:col>
      <xdr:colOff>66675</xdr:colOff>
      <xdr:row>9</xdr:row>
      <xdr:rowOff>95250</xdr:rowOff>
    </xdr:to>
    <xdr:sp>
      <xdr:nvSpPr>
        <xdr:cNvPr id="2094" name="AutoShape 46"/>
        <xdr:cNvSpPr/>
      </xdr:nvSpPr>
      <xdr:spPr>
        <a:xfrm>
          <a:off x="2819400" y="1514475"/>
          <a:ext cx="1552575" cy="304800"/>
        </a:xfrm>
        <a:prstGeom prst="rightArrow">
          <a:avLst>
            <a:gd name="adj1" fmla="val 50000"/>
            <a:gd name="adj2" fmla="val 127343"/>
          </a:avLst>
        </a:prstGeom>
        <a:solidFill>
          <a:srgbClr xmlns:mc="http://schemas.openxmlformats.org/markup-compatibility/2006" xmlns:a14="http://schemas.microsoft.com/office/drawing/2010/main" val="FF99CC" mc:Ignorable="a14" a14:legacySpreadsheetColorIndex="45">
            <a:alpha val="100000"/>
          </a:srgbClr>
        </a:solidFill>
        <a:ln w="9525" cap="flat" cmpd="sng">
          <a:solidFill>
            <a:srgbClr val="000000"/>
          </a:solidFill>
          <a:prstDash val="solid"/>
          <a:miter/>
          <a:headEnd type="none" w="med" len="med"/>
          <a:tailEnd type="none" w="med" len="med"/>
        </a:ln>
      </xdr:spPr>
      <xdr:txBody>
        <a:bodyPr vertOverflow="clip" vert="horz" wrap="square" lIns="27432" tIns="18288" rIns="0" bIns="0" anchor="t" anchorCtr="0" upright="1"/>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流 水号     录 入</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4</xdr:col>
      <xdr:colOff>57150</xdr:colOff>
      <xdr:row>4</xdr:row>
      <xdr:rowOff>114300</xdr:rowOff>
    </xdr:from>
    <xdr:to>
      <xdr:col>5</xdr:col>
      <xdr:colOff>352425</xdr:colOff>
      <xdr:row>6</xdr:row>
      <xdr:rowOff>47625</xdr:rowOff>
    </xdr:to>
    <xdr:sp>
      <xdr:nvSpPr>
        <xdr:cNvPr id="2096" name="AutoShape 48"/>
        <xdr:cNvSpPr/>
      </xdr:nvSpPr>
      <xdr:spPr>
        <a:xfrm rot="-1461747">
          <a:off x="2305050" y="895350"/>
          <a:ext cx="981075" cy="295275"/>
        </a:xfrm>
        <a:prstGeom prst="leftArrow">
          <a:avLst>
            <a:gd name="adj1" fmla="val 50000"/>
            <a:gd name="adj2" fmla="val 83064"/>
          </a:avLst>
        </a:prstGeom>
        <a:solidFill>
          <a:srgbClr xmlns:mc="http://schemas.openxmlformats.org/markup-compatibility/2006" xmlns:a14="http://schemas.microsoft.com/office/drawing/2010/main" val="FFFFCC" mc:Ignorable="a14" a14:legacySpreadsheetColorIndex="26">
            <a:alpha val="100000"/>
          </a:srgbClr>
        </a:solidFill>
        <a:ln w="9525" cap="flat" cmpd="sng">
          <a:solidFill>
            <a:srgbClr val="000000"/>
          </a:solidFill>
          <a:prstDash val="solid"/>
          <a:miter/>
          <a:headEnd type="none" w="med" len="med"/>
          <a:tailEnd type="none" w="med" len="med"/>
        </a:ln>
      </xdr:spPr>
    </xdr:sp>
    <xdr:clientData/>
  </xdr:twoCellAnchor>
  <xdr:twoCellAnchor>
    <xdr:from>
      <xdr:col>5</xdr:col>
      <xdr:colOff>466725</xdr:colOff>
      <xdr:row>6</xdr:row>
      <xdr:rowOff>18415</xdr:rowOff>
    </xdr:from>
    <xdr:to>
      <xdr:col>6</xdr:col>
      <xdr:colOff>257175</xdr:colOff>
      <xdr:row>13</xdr:row>
      <xdr:rowOff>161925</xdr:rowOff>
    </xdr:to>
    <xdr:sp>
      <xdr:nvSpPr>
        <xdr:cNvPr id="2097" name="AutoShape 49"/>
        <xdr:cNvSpPr/>
      </xdr:nvSpPr>
      <xdr:spPr>
        <a:xfrm rot="38039780">
          <a:off x="2914015" y="1647190"/>
          <a:ext cx="1448435" cy="476250"/>
        </a:xfrm>
        <a:prstGeom prst="leftArrow">
          <a:avLst>
            <a:gd name="adj1" fmla="val 50000"/>
            <a:gd name="adj2" fmla="val 76033"/>
          </a:avLst>
        </a:prstGeom>
        <a:solidFill>
          <a:srgbClr xmlns:mc="http://schemas.openxmlformats.org/markup-compatibility/2006" xmlns:a14="http://schemas.microsoft.com/office/drawing/2010/main" val="FFFFCC" mc:Ignorable="a14" a14:legacySpreadsheetColorIndex="26">
            <a:alpha val="100000"/>
          </a:srgbClr>
        </a:solidFill>
        <a:ln w="9525" cap="flat" cmpd="sng">
          <a:solidFill>
            <a:srgbClr val="000000"/>
          </a:solidFill>
          <a:prstDash val="solid"/>
          <a:miter/>
          <a:headEnd type="none" w="med" len="med"/>
          <a:tailEnd type="none" w="med" len="med"/>
        </a:ln>
      </xdr:spPr>
      <xdr:txBody>
        <a:bodyPr vertOverflow="clip" vert="horz" wrap="square" lIns="27432" tIns="18288" rIns="27432" bIns="0" anchor="t" anchorCtr="0" upright="1"/>
        <a:p>
          <a:pPr algn="ctr"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ctr"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账</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ctr"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户     编码录入</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7</xdr:col>
      <xdr:colOff>276225</xdr:colOff>
      <xdr:row>3</xdr:row>
      <xdr:rowOff>133350</xdr:rowOff>
    </xdr:from>
    <xdr:to>
      <xdr:col>8</xdr:col>
      <xdr:colOff>66675</xdr:colOff>
      <xdr:row>5</xdr:row>
      <xdr:rowOff>114300</xdr:rowOff>
    </xdr:to>
    <xdr:sp>
      <xdr:nvSpPr>
        <xdr:cNvPr id="2102" name="AutoShape 54"/>
        <xdr:cNvSpPr/>
      </xdr:nvSpPr>
      <xdr:spPr>
        <a:xfrm>
          <a:off x="4581525" y="733425"/>
          <a:ext cx="476250" cy="342900"/>
        </a:xfrm>
        <a:prstGeom prst="rightArrow">
          <a:avLst>
            <a:gd name="adj1" fmla="val 50000"/>
            <a:gd name="adj2" fmla="val 34722"/>
          </a:avLst>
        </a:prstGeom>
        <a:solidFill>
          <a:srgbClr xmlns:mc="http://schemas.openxmlformats.org/markup-compatibility/2006" xmlns:a14="http://schemas.microsoft.com/office/drawing/2010/main" val="FFFFCC" mc:Ignorable="a14" a14:legacySpreadsheetColorIndex="26">
            <a:alpha val="100000"/>
          </a:srgbClr>
        </a:solidFill>
        <a:ln w="9525" cap="flat" cmpd="sng">
          <a:solidFill>
            <a:srgbClr val="000000"/>
          </a:solidFill>
          <a:prstDash val="solid"/>
          <a:miter/>
          <a:headEnd type="none" w="med" len="med"/>
          <a:tailEnd type="none" w="med" len="med"/>
        </a:ln>
      </xdr:spPr>
    </xdr:sp>
    <xdr:clientData/>
  </xdr:twoCellAnchor>
  <xdr:twoCellAnchor>
    <xdr:from>
      <xdr:col>7</xdr:col>
      <xdr:colOff>38100</xdr:colOff>
      <xdr:row>5</xdr:row>
      <xdr:rowOff>95250</xdr:rowOff>
    </xdr:from>
    <xdr:to>
      <xdr:col>7</xdr:col>
      <xdr:colOff>276225</xdr:colOff>
      <xdr:row>7</xdr:row>
      <xdr:rowOff>95250</xdr:rowOff>
    </xdr:to>
    <xdr:sp>
      <xdr:nvSpPr>
        <xdr:cNvPr id="2103" name="AutoShape 55"/>
        <xdr:cNvSpPr/>
      </xdr:nvSpPr>
      <xdr:spPr>
        <a:xfrm>
          <a:off x="4343400" y="1057275"/>
          <a:ext cx="238125" cy="419100"/>
        </a:xfrm>
        <a:prstGeom prst="downArrow">
          <a:avLst>
            <a:gd name="adj1" fmla="val 50000"/>
            <a:gd name="adj2" fmla="val 43999"/>
          </a:avLst>
        </a:prstGeom>
        <a:solidFill>
          <a:srgbClr xmlns:mc="http://schemas.openxmlformats.org/markup-compatibility/2006" xmlns:a14="http://schemas.microsoft.com/office/drawing/2010/main" val="FFFFCC" mc:Ignorable="a14" a14:legacySpreadsheetColorIndex="26">
            <a:alpha val="100000"/>
          </a:srgbClr>
        </a:solidFill>
        <a:ln w="9525" cap="flat" cmpd="sng">
          <a:solidFill>
            <a:srgbClr val="000000"/>
          </a:solidFill>
          <a:prstDash val="solid"/>
          <a:miter/>
          <a:headEnd type="none" w="med" len="med"/>
          <a:tailEnd type="none" w="med" len="med"/>
        </a:ln>
      </xdr:spPr>
    </xdr:sp>
    <xdr:clientData/>
  </xdr:twoCellAnchor>
  <xdr:twoCellAnchor>
    <xdr:from>
      <xdr:col>8</xdr:col>
      <xdr:colOff>38100</xdr:colOff>
      <xdr:row>11</xdr:row>
      <xdr:rowOff>76200</xdr:rowOff>
    </xdr:from>
    <xdr:to>
      <xdr:col>8</xdr:col>
      <xdr:colOff>276225</xdr:colOff>
      <xdr:row>16</xdr:row>
      <xdr:rowOff>66675</xdr:rowOff>
    </xdr:to>
    <xdr:sp>
      <xdr:nvSpPr>
        <xdr:cNvPr id="2104" name="AutoShape 56"/>
        <xdr:cNvSpPr/>
      </xdr:nvSpPr>
      <xdr:spPr>
        <a:xfrm>
          <a:off x="5029200" y="2162175"/>
          <a:ext cx="238125" cy="895350"/>
        </a:xfrm>
        <a:prstGeom prst="downArrow">
          <a:avLst>
            <a:gd name="adj1" fmla="val 50000"/>
            <a:gd name="adj2" fmla="val 94000"/>
          </a:avLst>
        </a:prstGeom>
        <a:solidFill>
          <a:srgbClr xmlns:mc="http://schemas.openxmlformats.org/markup-compatibility/2006" xmlns:a14="http://schemas.microsoft.com/office/drawing/2010/main" val="FFFFCC" mc:Ignorable="a14" a14:legacySpreadsheetColorIndex="26">
            <a:alpha val="100000"/>
          </a:srgbClr>
        </a:solidFill>
        <a:ln w="9525" cap="flat" cmpd="sng">
          <a:solidFill>
            <a:srgbClr val="000000"/>
          </a:solidFill>
          <a:prstDash val="solid"/>
          <a:miter/>
          <a:headEnd type="none" w="med" len="med"/>
          <a:tailEnd type="none" w="med" len="med"/>
        </a:ln>
      </xdr:spPr>
    </xdr:sp>
    <xdr:clientData/>
  </xdr:twoCellAnchor>
  <xdr:twoCellAnchor>
    <xdr:from>
      <xdr:col>7</xdr:col>
      <xdr:colOff>561975</xdr:colOff>
      <xdr:row>19</xdr:row>
      <xdr:rowOff>114300</xdr:rowOff>
    </xdr:from>
    <xdr:to>
      <xdr:col>8</xdr:col>
      <xdr:colOff>114300</xdr:colOff>
      <xdr:row>21</xdr:row>
      <xdr:rowOff>172085</xdr:rowOff>
    </xdr:to>
    <xdr:sp>
      <xdr:nvSpPr>
        <xdr:cNvPr id="2105" name="AutoShape 57"/>
        <xdr:cNvSpPr/>
      </xdr:nvSpPr>
      <xdr:spPr>
        <a:xfrm>
          <a:off x="4867275" y="3648075"/>
          <a:ext cx="238125" cy="419735"/>
        </a:xfrm>
        <a:prstGeom prst="downArrow">
          <a:avLst>
            <a:gd name="adj1" fmla="val 50000"/>
            <a:gd name="adj2" fmla="val 44066"/>
          </a:avLst>
        </a:prstGeom>
        <a:solidFill>
          <a:srgbClr xmlns:mc="http://schemas.openxmlformats.org/markup-compatibility/2006" xmlns:a14="http://schemas.microsoft.com/office/drawing/2010/main" val="FFFFCC" mc:Ignorable="a14" a14:legacySpreadsheetColorIndex="26">
            <a:alpha val="100000"/>
          </a:srgbClr>
        </a:solidFill>
        <a:ln w="9525" cap="flat" cmpd="sng">
          <a:solidFill>
            <a:srgbClr val="000000"/>
          </a:solidFill>
          <a:prstDash val="solid"/>
          <a:miter/>
          <a:headEnd type="none" w="med" len="med"/>
          <a:tailEnd type="none" w="med" len="med"/>
        </a:ln>
      </xdr:spPr>
    </xdr:sp>
    <xdr:clientData/>
  </xdr:twoCellAnchor>
  <xdr:twoCellAnchor>
    <xdr:from>
      <xdr:col>4</xdr:col>
      <xdr:colOff>361950</xdr:colOff>
      <xdr:row>15</xdr:row>
      <xdr:rowOff>133350</xdr:rowOff>
    </xdr:from>
    <xdr:to>
      <xdr:col>4</xdr:col>
      <xdr:colOff>600075</xdr:colOff>
      <xdr:row>18</xdr:row>
      <xdr:rowOff>8890</xdr:rowOff>
    </xdr:to>
    <xdr:sp>
      <xdr:nvSpPr>
        <xdr:cNvPr id="2106" name="AutoShape 58"/>
        <xdr:cNvSpPr/>
      </xdr:nvSpPr>
      <xdr:spPr>
        <a:xfrm>
          <a:off x="2609850" y="2943225"/>
          <a:ext cx="238125" cy="418465"/>
        </a:xfrm>
        <a:prstGeom prst="downArrow">
          <a:avLst>
            <a:gd name="adj1" fmla="val 50000"/>
            <a:gd name="adj2" fmla="val 43933"/>
          </a:avLst>
        </a:prstGeom>
        <a:solidFill>
          <a:srgbClr xmlns:mc="http://schemas.openxmlformats.org/markup-compatibility/2006" xmlns:a14="http://schemas.microsoft.com/office/drawing/2010/main" val="FFFFCC" mc:Ignorable="a14" a14:legacySpreadsheetColorIndex="26">
            <a:alpha val="100000"/>
          </a:srgbClr>
        </a:solidFill>
        <a:ln w="9525" cap="flat" cmpd="sng">
          <a:solidFill>
            <a:srgbClr val="000000"/>
          </a:solidFill>
          <a:prstDash val="solid"/>
          <a:miter/>
          <a:headEnd type="none" w="med" len="med"/>
          <a:tailEnd type="none" w="med" len="med"/>
        </a:ln>
      </xdr:spPr>
    </xdr:sp>
    <xdr:clientData/>
  </xdr:twoCellAnchor>
  <xdr:twoCellAnchor>
    <xdr:from>
      <xdr:col>4</xdr:col>
      <xdr:colOff>238125</xdr:colOff>
      <xdr:row>20</xdr:row>
      <xdr:rowOff>133350</xdr:rowOff>
    </xdr:from>
    <xdr:to>
      <xdr:col>4</xdr:col>
      <xdr:colOff>476250</xdr:colOff>
      <xdr:row>23</xdr:row>
      <xdr:rowOff>8890</xdr:rowOff>
    </xdr:to>
    <xdr:sp>
      <xdr:nvSpPr>
        <xdr:cNvPr id="2107" name="AutoShape 59"/>
        <xdr:cNvSpPr/>
      </xdr:nvSpPr>
      <xdr:spPr>
        <a:xfrm>
          <a:off x="2486025" y="3848100"/>
          <a:ext cx="238125" cy="418465"/>
        </a:xfrm>
        <a:prstGeom prst="downArrow">
          <a:avLst>
            <a:gd name="adj1" fmla="val 50000"/>
            <a:gd name="adj2" fmla="val 43933"/>
          </a:avLst>
        </a:prstGeom>
        <a:solidFill>
          <a:srgbClr xmlns:mc="http://schemas.openxmlformats.org/markup-compatibility/2006" xmlns:a14="http://schemas.microsoft.com/office/drawing/2010/main" val="FFFFCC" mc:Ignorable="a14" a14:legacySpreadsheetColorIndex="26">
            <a:alpha val="100000"/>
          </a:srgbClr>
        </a:solidFill>
        <a:ln w="9525" cap="flat" cmpd="sng">
          <a:solidFill>
            <a:srgbClr val="000000"/>
          </a:solidFill>
          <a:prstDash val="solid"/>
          <a:miter/>
          <a:headEnd type="none" w="med" len="med"/>
          <a:tailEnd type="none" w="med" len="med"/>
        </a:ln>
      </xdr:spPr>
    </xdr:sp>
    <xdr:clientData/>
  </xdr:twoCellAnchor>
  <xdr:twoCellAnchor>
    <xdr:from>
      <xdr:col>1</xdr:col>
      <xdr:colOff>85725</xdr:colOff>
      <xdr:row>10</xdr:row>
      <xdr:rowOff>142875</xdr:rowOff>
    </xdr:from>
    <xdr:to>
      <xdr:col>2</xdr:col>
      <xdr:colOff>523875</xdr:colOff>
      <xdr:row>12</xdr:row>
      <xdr:rowOff>76200</xdr:rowOff>
    </xdr:to>
    <xdr:sp>
      <xdr:nvSpPr>
        <xdr:cNvPr id="2109" name="AutoShape 61"/>
        <xdr:cNvSpPr/>
      </xdr:nvSpPr>
      <xdr:spPr>
        <a:xfrm rot="-2695110">
          <a:off x="771525" y="2047875"/>
          <a:ext cx="1123950" cy="295275"/>
        </a:xfrm>
        <a:prstGeom prst="leftArrow">
          <a:avLst>
            <a:gd name="adj1" fmla="val 50000"/>
            <a:gd name="adj2" fmla="val 95161"/>
          </a:avLst>
        </a:prstGeom>
        <a:solidFill>
          <a:srgbClr xmlns:mc="http://schemas.openxmlformats.org/markup-compatibility/2006" xmlns:a14="http://schemas.microsoft.com/office/drawing/2010/main" val="FFFFCC" mc:Ignorable="a14" a14:legacySpreadsheetColorIndex="26">
            <a:alpha val="100000"/>
          </a:srgbClr>
        </a:solidFill>
        <a:ln w="9525" cap="flat" cmpd="sng">
          <a:solidFill>
            <a:srgbClr val="000000"/>
          </a:solidFill>
          <a:prstDash val="solid"/>
          <a:miter/>
          <a:headEnd type="none" w="med" len="med"/>
          <a:tailEnd type="none" w="med" len="med"/>
        </a:ln>
      </xdr:spPr>
    </xdr:sp>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xdr:from>
      <xdr:col>1</xdr:col>
      <xdr:colOff>28575</xdr:colOff>
      <xdr:row>0</xdr:row>
      <xdr:rowOff>57150</xdr:rowOff>
    </xdr:from>
    <xdr:to>
      <xdr:col>3</xdr:col>
      <xdr:colOff>143510</xdr:colOff>
      <xdr:row>0</xdr:row>
      <xdr:rowOff>342265</xdr:rowOff>
    </xdr:to>
    <xdr:sp>
      <xdr:nvSpPr>
        <xdr:cNvPr id="27650" name="Oval 2">
          <a:hlinkClick xmlns:r="http://schemas.openxmlformats.org/officeDocument/2006/relationships" r:id="rId1"/>
        </xdr:cNvPr>
        <xdr:cNvSpPr/>
      </xdr:nvSpPr>
      <xdr:spPr>
        <a:xfrm>
          <a:off x="409575" y="57150"/>
          <a:ext cx="1219835" cy="27622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←返回首页</a:t>
          </a:r>
          <a:endParaRPr lang="zh-CN" altLang="en-US"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1</xdr:col>
      <xdr:colOff>28575</xdr:colOff>
      <xdr:row>0</xdr:row>
      <xdr:rowOff>57150</xdr:rowOff>
    </xdr:from>
    <xdr:to>
      <xdr:col>3</xdr:col>
      <xdr:colOff>143510</xdr:colOff>
      <xdr:row>0</xdr:row>
      <xdr:rowOff>342265</xdr:rowOff>
    </xdr:to>
    <xdr:sp>
      <xdr:nvSpPr>
        <xdr:cNvPr id="27651" name="Oval 3">
          <a:hlinkClick xmlns:r="http://schemas.openxmlformats.org/officeDocument/2006/relationships" r:id="rId1"/>
        </xdr:cNvPr>
        <xdr:cNvSpPr/>
      </xdr:nvSpPr>
      <xdr:spPr>
        <a:xfrm>
          <a:off x="409575" y="57150"/>
          <a:ext cx="1219835" cy="27622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←返回首页</a:t>
          </a:r>
          <a:endParaRPr lang="zh-CN" altLang="en-US"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143510</xdr:rowOff>
    </xdr:from>
    <xdr:to>
      <xdr:col>1</xdr:col>
      <xdr:colOff>703580</xdr:colOff>
      <xdr:row>0</xdr:row>
      <xdr:rowOff>418465</xdr:rowOff>
    </xdr:to>
    <xdr:sp>
      <xdr:nvSpPr>
        <xdr:cNvPr id="10241" name="Oval 1">
          <a:hlinkClick xmlns:r="http://schemas.openxmlformats.org/officeDocument/2006/relationships" r:id="rId1"/>
        </xdr:cNvPr>
        <xdr:cNvSpPr/>
      </xdr:nvSpPr>
      <xdr:spPr>
        <a:xfrm>
          <a:off x="0" y="143510"/>
          <a:ext cx="1370330" cy="27495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sz="12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←返回首页</a:t>
          </a:r>
          <a:endParaRPr lang="zh-CN" altLang="en-US" sz="12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3</xdr:col>
      <xdr:colOff>1019810</xdr:colOff>
      <xdr:row>0</xdr:row>
      <xdr:rowOff>161925</xdr:rowOff>
    </xdr:from>
    <xdr:to>
      <xdr:col>4</xdr:col>
      <xdr:colOff>10160</xdr:colOff>
      <xdr:row>1</xdr:row>
      <xdr:rowOff>0</xdr:rowOff>
    </xdr:to>
    <xdr:sp>
      <xdr:nvSpPr>
        <xdr:cNvPr id="10242" name="Oval 2">
          <a:hlinkClick xmlns:r="http://schemas.openxmlformats.org/officeDocument/2006/relationships" r:id="rId2"/>
        </xdr:cNvPr>
        <xdr:cNvSpPr/>
      </xdr:nvSpPr>
      <xdr:spPr>
        <a:xfrm>
          <a:off x="5620385" y="161925"/>
          <a:ext cx="971550" cy="31432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支票录入</a:t>
          </a:r>
          <a:endPar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4</xdr:col>
      <xdr:colOff>285750</xdr:colOff>
      <xdr:row>0</xdr:row>
      <xdr:rowOff>133985</xdr:rowOff>
    </xdr:from>
    <xdr:to>
      <xdr:col>4</xdr:col>
      <xdr:colOff>1296035</xdr:colOff>
      <xdr:row>1</xdr:row>
      <xdr:rowOff>0</xdr:rowOff>
    </xdr:to>
    <xdr:sp>
      <xdr:nvSpPr>
        <xdr:cNvPr id="10243" name="Oval 3">
          <a:hlinkClick xmlns:r="http://schemas.openxmlformats.org/officeDocument/2006/relationships" r:id="rId3"/>
        </xdr:cNvPr>
        <xdr:cNvSpPr/>
      </xdr:nvSpPr>
      <xdr:spPr>
        <a:xfrm>
          <a:off x="6867525" y="133985"/>
          <a:ext cx="1010285" cy="34226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sz="9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进账单录入</a:t>
          </a:r>
          <a:endParaRPr lang="zh-CN" altLang="en-US" sz="9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76200</xdr:colOff>
      <xdr:row>0</xdr:row>
      <xdr:rowOff>28575</xdr:rowOff>
    </xdr:from>
    <xdr:to>
      <xdr:col>3</xdr:col>
      <xdr:colOff>86360</xdr:colOff>
      <xdr:row>0</xdr:row>
      <xdr:rowOff>304800</xdr:rowOff>
    </xdr:to>
    <xdr:sp>
      <xdr:nvSpPr>
        <xdr:cNvPr id="7169" name="Oval 1">
          <a:hlinkClick xmlns:r="http://schemas.openxmlformats.org/officeDocument/2006/relationships" r:id="rId1"/>
        </xdr:cNvPr>
        <xdr:cNvSpPr/>
      </xdr:nvSpPr>
      <xdr:spPr>
        <a:xfrm>
          <a:off x="76200" y="28575"/>
          <a:ext cx="1496060" cy="27622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←返回首页</a:t>
          </a:r>
          <a:endParaRPr lang="zh-CN" altLang="en-US"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0</xdr:col>
      <xdr:colOff>133350</xdr:colOff>
      <xdr:row>0</xdr:row>
      <xdr:rowOff>47625</xdr:rowOff>
    </xdr:from>
    <xdr:to>
      <xdr:col>2</xdr:col>
      <xdr:colOff>85725</xdr:colOff>
      <xdr:row>1</xdr:row>
      <xdr:rowOff>123190</xdr:rowOff>
    </xdr:to>
    <xdr:sp>
      <xdr:nvSpPr>
        <xdr:cNvPr id="11265" name="Oval 1">
          <a:hlinkClick xmlns:r="http://schemas.openxmlformats.org/officeDocument/2006/relationships" r:id="rId1"/>
        </xdr:cNvPr>
        <xdr:cNvSpPr/>
      </xdr:nvSpPr>
      <xdr:spPr>
        <a:xfrm>
          <a:off x="133350" y="47625"/>
          <a:ext cx="904875" cy="32321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返回首页</a:t>
          </a:r>
          <a:endPar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2</xdr:col>
      <xdr:colOff>257175</xdr:colOff>
      <xdr:row>0</xdr:row>
      <xdr:rowOff>37465</xdr:rowOff>
    </xdr:from>
    <xdr:to>
      <xdr:col>5</xdr:col>
      <xdr:colOff>28575</xdr:colOff>
      <xdr:row>1</xdr:row>
      <xdr:rowOff>57785</xdr:rowOff>
    </xdr:to>
    <xdr:sp>
      <xdr:nvSpPr>
        <xdr:cNvPr id="11266" name="Oval 2">
          <a:hlinkClick xmlns:r="http://schemas.openxmlformats.org/officeDocument/2006/relationships" r:id="rId2"/>
        </xdr:cNvPr>
        <xdr:cNvSpPr/>
      </xdr:nvSpPr>
      <xdr:spPr>
        <a:xfrm>
          <a:off x="1209675" y="37465"/>
          <a:ext cx="981075" cy="267970"/>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18288" anchor="ctr"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账户资料</a:t>
          </a:r>
          <a:endPar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10</xdr:col>
      <xdr:colOff>66675</xdr:colOff>
      <xdr:row>0</xdr:row>
      <xdr:rowOff>29210</xdr:rowOff>
    </xdr:from>
    <xdr:to>
      <xdr:col>12</xdr:col>
      <xdr:colOff>400050</xdr:colOff>
      <xdr:row>1</xdr:row>
      <xdr:rowOff>57785</xdr:rowOff>
    </xdr:to>
    <xdr:sp>
      <xdr:nvSpPr>
        <xdr:cNvPr id="11267" name="Oval 3">
          <a:hlinkClick xmlns:r="http://schemas.openxmlformats.org/officeDocument/2006/relationships" r:id="rId3"/>
        </xdr:cNvPr>
        <xdr:cNvSpPr/>
      </xdr:nvSpPr>
      <xdr:spPr>
        <a:xfrm>
          <a:off x="4324350" y="29210"/>
          <a:ext cx="1352550" cy="27622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18288" anchor="ctr"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支票调整打印</a:t>
          </a:r>
          <a:endPar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12</xdr:col>
      <xdr:colOff>542925</xdr:colOff>
      <xdr:row>0</xdr:row>
      <xdr:rowOff>19050</xdr:rowOff>
    </xdr:from>
    <xdr:to>
      <xdr:col>16</xdr:col>
      <xdr:colOff>323850</xdr:colOff>
      <xdr:row>1</xdr:row>
      <xdr:rowOff>85090</xdr:rowOff>
    </xdr:to>
    <xdr:sp>
      <xdr:nvSpPr>
        <xdr:cNvPr id="11269" name="Oval 5">
          <a:hlinkClick xmlns:r="http://schemas.openxmlformats.org/officeDocument/2006/relationships" r:id="rId4"/>
        </xdr:cNvPr>
        <xdr:cNvSpPr/>
      </xdr:nvSpPr>
      <xdr:spPr>
        <a:xfrm>
          <a:off x="5819775" y="19050"/>
          <a:ext cx="1323975" cy="313690"/>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sz="9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查转付款流水号</a:t>
          </a:r>
          <a:endParaRPr lang="zh-CN" altLang="en-US" sz="9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29</xdr:col>
      <xdr:colOff>133350</xdr:colOff>
      <xdr:row>1</xdr:row>
      <xdr:rowOff>0</xdr:rowOff>
    </xdr:from>
    <xdr:to>
      <xdr:col>31</xdr:col>
      <xdr:colOff>133350</xdr:colOff>
      <xdr:row>2</xdr:row>
      <xdr:rowOff>9525</xdr:rowOff>
    </xdr:to>
    <xdr:sp>
      <xdr:nvSpPr>
        <xdr:cNvPr id="12289" name="Oval 1">
          <a:hlinkClick xmlns:r="http://schemas.openxmlformats.org/officeDocument/2006/relationships" r:id="rId1"/>
        </xdr:cNvPr>
        <xdr:cNvSpPr/>
      </xdr:nvSpPr>
      <xdr:spPr>
        <a:xfrm>
          <a:off x="7743825" y="409575"/>
          <a:ext cx="1371600" cy="342900"/>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sz="12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←返回首页</a:t>
          </a:r>
          <a:endParaRPr lang="zh-CN" altLang="en-US" sz="12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29</xdr:col>
      <xdr:colOff>171450</xdr:colOff>
      <xdr:row>2</xdr:row>
      <xdr:rowOff>228600</xdr:rowOff>
    </xdr:from>
    <xdr:to>
      <xdr:col>31</xdr:col>
      <xdr:colOff>171450</xdr:colOff>
      <xdr:row>4</xdr:row>
      <xdr:rowOff>18415</xdr:rowOff>
    </xdr:to>
    <xdr:sp>
      <xdr:nvSpPr>
        <xdr:cNvPr id="12290" name="Oval 2">
          <a:hlinkClick xmlns:r="http://schemas.openxmlformats.org/officeDocument/2006/relationships" r:id="rId2"/>
        </xdr:cNvPr>
        <xdr:cNvSpPr/>
      </xdr:nvSpPr>
      <xdr:spPr>
        <a:xfrm>
          <a:off x="7781925" y="971550"/>
          <a:ext cx="1371600" cy="34226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sz="12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←支票录入</a:t>
          </a:r>
          <a:endParaRPr lang="zh-CN" altLang="en-US" sz="12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29</xdr:col>
      <xdr:colOff>133350</xdr:colOff>
      <xdr:row>1</xdr:row>
      <xdr:rowOff>0</xdr:rowOff>
    </xdr:from>
    <xdr:to>
      <xdr:col>31</xdr:col>
      <xdr:colOff>133350</xdr:colOff>
      <xdr:row>2</xdr:row>
      <xdr:rowOff>9525</xdr:rowOff>
    </xdr:to>
    <xdr:sp>
      <xdr:nvSpPr>
        <xdr:cNvPr id="30721" name="Oval 1">
          <a:hlinkClick xmlns:r="http://schemas.openxmlformats.org/officeDocument/2006/relationships" r:id="rId1"/>
        </xdr:cNvPr>
        <xdr:cNvSpPr/>
      </xdr:nvSpPr>
      <xdr:spPr>
        <a:xfrm>
          <a:off x="7743825" y="409575"/>
          <a:ext cx="1371600" cy="342900"/>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sz="12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←返回首页</a:t>
          </a:r>
          <a:endParaRPr lang="zh-CN" altLang="en-US" sz="12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29</xdr:col>
      <xdr:colOff>171450</xdr:colOff>
      <xdr:row>2</xdr:row>
      <xdr:rowOff>228600</xdr:rowOff>
    </xdr:from>
    <xdr:to>
      <xdr:col>31</xdr:col>
      <xdr:colOff>171450</xdr:colOff>
      <xdr:row>4</xdr:row>
      <xdr:rowOff>18415</xdr:rowOff>
    </xdr:to>
    <xdr:sp>
      <xdr:nvSpPr>
        <xdr:cNvPr id="30722" name="Oval 2">
          <a:hlinkClick xmlns:r="http://schemas.openxmlformats.org/officeDocument/2006/relationships" r:id="rId2"/>
        </xdr:cNvPr>
        <xdr:cNvSpPr/>
      </xdr:nvSpPr>
      <xdr:spPr>
        <a:xfrm>
          <a:off x="7781925" y="971550"/>
          <a:ext cx="1371600" cy="34226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sz="12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←支票录入</a:t>
          </a:r>
          <a:endParaRPr lang="zh-CN" altLang="en-US" sz="12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0</xdr:col>
      <xdr:colOff>76200</xdr:colOff>
      <xdr:row>0</xdr:row>
      <xdr:rowOff>66040</xdr:rowOff>
    </xdr:from>
    <xdr:to>
      <xdr:col>2</xdr:col>
      <xdr:colOff>228600</xdr:colOff>
      <xdr:row>0</xdr:row>
      <xdr:rowOff>333375</xdr:rowOff>
    </xdr:to>
    <xdr:sp>
      <xdr:nvSpPr>
        <xdr:cNvPr id="13313" name="Oval 1">
          <a:hlinkClick xmlns:r="http://schemas.openxmlformats.org/officeDocument/2006/relationships" r:id="rId1"/>
        </xdr:cNvPr>
        <xdr:cNvSpPr/>
      </xdr:nvSpPr>
      <xdr:spPr>
        <a:xfrm>
          <a:off x="76200" y="66040"/>
          <a:ext cx="1009650" cy="26733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返回首页</a:t>
          </a:r>
          <a:endPar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2</xdr:col>
      <xdr:colOff>304800</xdr:colOff>
      <xdr:row>0</xdr:row>
      <xdr:rowOff>48260</xdr:rowOff>
    </xdr:from>
    <xdr:to>
      <xdr:col>9</xdr:col>
      <xdr:colOff>38100</xdr:colOff>
      <xdr:row>1</xdr:row>
      <xdr:rowOff>66675</xdr:rowOff>
    </xdr:to>
    <xdr:sp>
      <xdr:nvSpPr>
        <xdr:cNvPr id="13314" name="Oval 2">
          <a:hlinkClick xmlns:r="http://schemas.openxmlformats.org/officeDocument/2006/relationships" r:id="rId2"/>
        </xdr:cNvPr>
        <xdr:cNvSpPr/>
      </xdr:nvSpPr>
      <xdr:spPr>
        <a:xfrm>
          <a:off x="1162050" y="48260"/>
          <a:ext cx="1019175" cy="370840"/>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18288" anchor="ctr"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账户资料</a:t>
          </a:r>
          <a:endPar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10</xdr:col>
      <xdr:colOff>19050</xdr:colOff>
      <xdr:row>0</xdr:row>
      <xdr:rowOff>19050</xdr:rowOff>
    </xdr:from>
    <xdr:to>
      <xdr:col>18</xdr:col>
      <xdr:colOff>19050</xdr:colOff>
      <xdr:row>1</xdr:row>
      <xdr:rowOff>47625</xdr:rowOff>
    </xdr:to>
    <xdr:sp>
      <xdr:nvSpPr>
        <xdr:cNvPr id="13318" name="Oval 6">
          <a:hlinkClick xmlns:r="http://schemas.openxmlformats.org/officeDocument/2006/relationships" r:id="rId3"/>
        </xdr:cNvPr>
        <xdr:cNvSpPr/>
      </xdr:nvSpPr>
      <xdr:spPr>
        <a:xfrm>
          <a:off x="2286000" y="19050"/>
          <a:ext cx="1009650" cy="381000"/>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sz="9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查转付款 流水号</a:t>
          </a:r>
          <a:endParaRPr lang="zh-CN" altLang="en-US" sz="9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23</xdr:col>
      <xdr:colOff>628650</xdr:colOff>
      <xdr:row>0</xdr:row>
      <xdr:rowOff>29210</xdr:rowOff>
    </xdr:from>
    <xdr:to>
      <xdr:col>29</xdr:col>
      <xdr:colOff>95250</xdr:colOff>
      <xdr:row>1</xdr:row>
      <xdr:rowOff>19050</xdr:rowOff>
    </xdr:to>
    <xdr:sp>
      <xdr:nvSpPr>
        <xdr:cNvPr id="13319" name="Oval 7">
          <a:hlinkClick xmlns:r="http://schemas.openxmlformats.org/officeDocument/2006/relationships" r:id="rId4"/>
        </xdr:cNvPr>
        <xdr:cNvSpPr/>
      </xdr:nvSpPr>
      <xdr:spPr>
        <a:xfrm>
          <a:off x="5962650" y="29210"/>
          <a:ext cx="1447800" cy="34226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18288" anchor="ctr"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进账单调整打印 </a:t>
          </a:r>
          <a:endPar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36</xdr:col>
      <xdr:colOff>276225</xdr:colOff>
      <xdr:row>2</xdr:row>
      <xdr:rowOff>123825</xdr:rowOff>
    </xdr:from>
    <xdr:to>
      <xdr:col>37</xdr:col>
      <xdr:colOff>523875</xdr:colOff>
      <xdr:row>4</xdr:row>
      <xdr:rowOff>29210</xdr:rowOff>
    </xdr:to>
    <xdr:sp>
      <xdr:nvSpPr>
        <xdr:cNvPr id="32769" name="Oval 1">
          <a:hlinkClick xmlns:r="http://schemas.openxmlformats.org/officeDocument/2006/relationships" r:id="rId1"/>
        </xdr:cNvPr>
        <xdr:cNvSpPr/>
      </xdr:nvSpPr>
      <xdr:spPr>
        <a:xfrm>
          <a:off x="7858125" y="666750"/>
          <a:ext cx="933450" cy="26733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返回首页</a:t>
          </a:r>
          <a:endPar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36</xdr:col>
      <xdr:colOff>323850</xdr:colOff>
      <xdr:row>5</xdr:row>
      <xdr:rowOff>133350</xdr:rowOff>
    </xdr:from>
    <xdr:to>
      <xdr:col>37</xdr:col>
      <xdr:colOff>647700</xdr:colOff>
      <xdr:row>7</xdr:row>
      <xdr:rowOff>152400</xdr:rowOff>
    </xdr:to>
    <xdr:sp>
      <xdr:nvSpPr>
        <xdr:cNvPr id="32771" name="Oval 3">
          <a:hlinkClick xmlns:r="http://schemas.openxmlformats.org/officeDocument/2006/relationships" r:id="rId2"/>
        </xdr:cNvPr>
        <xdr:cNvSpPr/>
      </xdr:nvSpPr>
      <xdr:spPr>
        <a:xfrm>
          <a:off x="7905750" y="1238250"/>
          <a:ext cx="1009650" cy="37147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18288" anchor="ctr"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进账单录入</a:t>
          </a:r>
          <a:endPar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36</xdr:col>
      <xdr:colOff>323850</xdr:colOff>
      <xdr:row>10</xdr:row>
      <xdr:rowOff>28575</xdr:rowOff>
    </xdr:from>
    <xdr:to>
      <xdr:col>37</xdr:col>
      <xdr:colOff>647700</xdr:colOff>
      <xdr:row>12</xdr:row>
      <xdr:rowOff>143510</xdr:rowOff>
    </xdr:to>
    <xdr:sp>
      <xdr:nvSpPr>
        <xdr:cNvPr id="32772" name="Oval 4">
          <a:hlinkClick xmlns:r="http://schemas.openxmlformats.org/officeDocument/2006/relationships" r:id="rId3"/>
        </xdr:cNvPr>
        <xdr:cNvSpPr/>
      </xdr:nvSpPr>
      <xdr:spPr>
        <a:xfrm>
          <a:off x="7905750" y="2076450"/>
          <a:ext cx="1009650" cy="47688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18288" anchor="ctr"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进账单调整打印 </a:t>
          </a:r>
          <a:endPar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36</xdr:col>
      <xdr:colOff>276225</xdr:colOff>
      <xdr:row>2</xdr:row>
      <xdr:rowOff>123825</xdr:rowOff>
    </xdr:from>
    <xdr:to>
      <xdr:col>37</xdr:col>
      <xdr:colOff>523875</xdr:colOff>
      <xdr:row>4</xdr:row>
      <xdr:rowOff>29210</xdr:rowOff>
    </xdr:to>
    <xdr:sp>
      <xdr:nvSpPr>
        <xdr:cNvPr id="33803" name="Oval 11">
          <a:hlinkClick xmlns:r="http://schemas.openxmlformats.org/officeDocument/2006/relationships" r:id="rId1"/>
        </xdr:cNvPr>
        <xdr:cNvSpPr/>
      </xdr:nvSpPr>
      <xdr:spPr>
        <a:xfrm>
          <a:off x="8020050" y="666750"/>
          <a:ext cx="933450" cy="26733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0" anchor="t"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返回首页</a:t>
          </a:r>
          <a:endPar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36</xdr:col>
      <xdr:colOff>323850</xdr:colOff>
      <xdr:row>5</xdr:row>
      <xdr:rowOff>133350</xdr:rowOff>
    </xdr:from>
    <xdr:to>
      <xdr:col>37</xdr:col>
      <xdr:colOff>647700</xdr:colOff>
      <xdr:row>7</xdr:row>
      <xdr:rowOff>152400</xdr:rowOff>
    </xdr:to>
    <xdr:sp>
      <xdr:nvSpPr>
        <xdr:cNvPr id="33804" name="Oval 12">
          <a:hlinkClick xmlns:r="http://schemas.openxmlformats.org/officeDocument/2006/relationships" r:id="rId2"/>
        </xdr:cNvPr>
        <xdr:cNvSpPr/>
      </xdr:nvSpPr>
      <xdr:spPr>
        <a:xfrm>
          <a:off x="8067675" y="1238250"/>
          <a:ext cx="1009650" cy="371475"/>
        </a:xfrm>
        <a:prstGeom prst="ellipse">
          <a:avLst/>
        </a:prstGeom>
        <a:solidFill>
          <a:srgbClr xmlns:mc="http://schemas.openxmlformats.org/markup-compatibility/2006" xmlns:a14="http://schemas.microsoft.com/office/drawing/2010/main" val="99CCFF" mc:Ignorable="a14" a14:legacySpreadsheetColorIndex="44">
            <a:alpha val="100000"/>
          </a:srgbClr>
        </a:solidFill>
        <a:ln w="9525" cap="flat" cmpd="sng">
          <a:solidFill>
            <a:srgbClr val="000000"/>
          </a:solidFill>
          <a:prstDash val="solid"/>
          <a:headEnd type="none" w="med" len="med"/>
          <a:tailEnd type="none" w="med" len="med"/>
        </a:ln>
      </xdr:spPr>
      <xdr:txBody>
        <a:bodyPr vertOverflow="clip" vert="horz" wrap="square" lIns="27432" tIns="18288" rIns="27432" bIns="18288" anchor="ctr" anchorCtr="0" upright="1"/>
        <a:p>
          <a:pPr algn="ctr" rtl="0"/>
          <a:r>
            <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进账单录入</a:t>
          </a:r>
          <a:endParaRPr lang="zh-CN" altLang="en-US" sz="1000" b="1">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CC" mc:Ignorable="a14" a14:legacySpreadsheetColorIndex="26">
            <a:alpha val="100000"/>
          </a:srgbClr>
        </a:solidFill>
        <a:ln w="9525" cap="flat" cmpd="sng">
          <a:solidFill>
            <a:srgbClr val="000000">
              <a:alpha val="100000"/>
            </a:srgbClr>
          </a:solidFill>
          <a:prstDash val="solid"/>
          <a:headEnd type="none" w="med" len="med"/>
          <a:tailEnd type="none" w="med" len="med"/>
        </a:ln>
      </a:spPr>
      <a:bodyPr vert="horz" wrap="square" anchor="ct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indexed="42"/>
  </sheetPr>
  <dimension ref="A1:Q26"/>
  <sheetViews>
    <sheetView tabSelected="1" workbookViewId="0">
      <pane ySplit="28" topLeftCell="A77" activePane="bottomLeft" state="frozen"/>
      <selection/>
      <selection pane="bottomLeft" activeCell="R4" sqref="R4"/>
    </sheetView>
  </sheetViews>
  <sheetFormatPr defaultColWidth="9" defaultRowHeight="14.25"/>
  <cols>
    <col min="1" max="3" width="9" style="363"/>
    <col min="4" max="4" width="2.5" style="363" customWidth="1"/>
    <col min="5" max="9" width="9" style="363"/>
    <col min="10" max="10" width="9.375" style="363"/>
    <col min="11" max="16384" width="9" style="363"/>
  </cols>
  <sheetData>
    <row r="1" spans="1:7">
      <c r="A1" s="364"/>
      <c r="C1" s="364"/>
      <c r="G1" s="364" t="s">
        <v>0</v>
      </c>
    </row>
    <row r="2" s="58" customFormat="1" ht="18.75" spans="1:11">
      <c r="A2" s="365" t="s">
        <v>1</v>
      </c>
      <c r="K2" s="58" t="s">
        <v>2</v>
      </c>
    </row>
    <row r="3" s="58" customFormat="1" spans="1:1">
      <c r="A3" s="366"/>
    </row>
    <row r="4" spans="1:11">
      <c r="A4" s="364"/>
      <c r="C4" s="364"/>
      <c r="K4" s="363" t="s">
        <v>3</v>
      </c>
    </row>
    <row r="5" spans="9:11">
      <c r="I5" s="371" t="s">
        <v>4</v>
      </c>
      <c r="K5" s="363" t="s">
        <v>5</v>
      </c>
    </row>
    <row r="6" spans="11:11">
      <c r="K6" s="363" t="s">
        <v>6</v>
      </c>
    </row>
    <row r="7" ht="18.75" spans="5:16">
      <c r="E7" s="367"/>
      <c r="K7" s="363" t="s">
        <v>7</v>
      </c>
      <c r="P7" s="367"/>
    </row>
    <row r="8" ht="8.25" customHeight="1"/>
    <row r="9" ht="18.75" spans="5:17">
      <c r="E9" s="368"/>
      <c r="K9" s="363" t="s">
        <v>8</v>
      </c>
      <c r="P9" s="372"/>
      <c r="Q9" s="372"/>
    </row>
    <row r="10" spans="6:11">
      <c r="F10" s="369"/>
      <c r="K10" s="363" t="s">
        <v>9</v>
      </c>
    </row>
    <row r="13" spans="7:7">
      <c r="G13" s="369" t="s">
        <v>10</v>
      </c>
    </row>
    <row r="17" spans="10:15">
      <c r="J17" s="205" t="s">
        <v>11</v>
      </c>
      <c r="K17" s="373"/>
      <c r="L17" s="373"/>
      <c r="M17" s="373"/>
      <c r="N17" s="373"/>
      <c r="O17" s="373"/>
    </row>
    <row r="18" spans="10:10">
      <c r="J18" s="369" t="s">
        <v>12</v>
      </c>
    </row>
    <row r="19" spans="1:2">
      <c r="A19" s="369" t="s">
        <v>13</v>
      </c>
      <c r="B19" s="369"/>
    </row>
    <row r="20" spans="2:6">
      <c r="B20" s="370" t="s">
        <v>14</v>
      </c>
      <c r="F20" s="369"/>
    </row>
    <row r="24" spans="10:10">
      <c r="J24" s="370" t="s">
        <v>15</v>
      </c>
    </row>
    <row r="25" spans="1:3">
      <c r="A25" s="370" t="s">
        <v>16</v>
      </c>
      <c r="C25" s="363" t="s">
        <v>17</v>
      </c>
    </row>
    <row r="26" spans="2:2">
      <c r="B26" s="370" t="s">
        <v>18</v>
      </c>
    </row>
  </sheetData>
  <dataValidations count="1">
    <dataValidation type="custom" allowBlank="1" showInputMessage="1" showErrorMessage="1" sqref="E9">
      <formula1>"A4=**"</formula1>
    </dataValidation>
  </dataValidations>
  <pageMargins left="0.75" right="0.75" top="1" bottom="1" header="0.5" footer="0.5"/>
  <pageSetup paperSize="9" orientation="portrait" horizontalDpi="180" verticalDpi="180"/>
  <headerFooter alignWithMargins="0" scaleWithDoc="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I2"/>
  <sheetViews>
    <sheetView workbookViewId="0">
      <pane ySplit="2" topLeftCell="BM3" activePane="bottomLeft" state="frozen"/>
      <selection/>
      <selection pane="bottomLeft" activeCell="H13" sqref="H13"/>
    </sheetView>
  </sheetViews>
  <sheetFormatPr defaultColWidth="9" defaultRowHeight="26.25" customHeight="1" outlineLevelRow="1"/>
  <cols>
    <col min="1" max="1" width="5" style="2" customWidth="1"/>
    <col min="2" max="2" width="7.875" style="2" customWidth="1"/>
    <col min="3" max="3" width="6.625" style="2" customWidth="1"/>
    <col min="4" max="4" width="28.375" style="2" customWidth="1"/>
    <col min="5" max="5" width="26.75" style="2" customWidth="1"/>
    <col min="6" max="6" width="8.25" style="2" customWidth="1"/>
    <col min="7" max="7" width="13.75" style="3" customWidth="1"/>
    <col min="8" max="8" width="10.875" style="4" customWidth="1"/>
    <col min="9" max="16384" width="9" style="5"/>
  </cols>
  <sheetData>
    <row r="1" s="1" customFormat="1" customHeight="1" spans="1:9">
      <c r="A1" s="6"/>
      <c r="B1" s="6"/>
      <c r="C1" s="6"/>
      <c r="D1" s="6"/>
      <c r="E1" s="6" t="s">
        <v>250</v>
      </c>
      <c r="F1" s="7" t="s">
        <v>251</v>
      </c>
      <c r="G1" s="8"/>
      <c r="H1" s="9"/>
      <c r="I1" s="15"/>
    </row>
    <row r="2" s="1" customFormat="1" ht="45.75" customHeight="1" spans="1:9">
      <c r="A2" s="10" t="s">
        <v>252</v>
      </c>
      <c r="B2" s="11" t="s">
        <v>253</v>
      </c>
      <c r="C2" s="11" t="s">
        <v>90</v>
      </c>
      <c r="D2" s="12" t="s">
        <v>91</v>
      </c>
      <c r="E2" s="12" t="s">
        <v>23</v>
      </c>
      <c r="F2" s="13" t="s">
        <v>92</v>
      </c>
      <c r="G2" s="14" t="s">
        <v>93</v>
      </c>
      <c r="H2" s="14" t="s">
        <v>94</v>
      </c>
      <c r="I2" s="16" t="s">
        <v>95</v>
      </c>
    </row>
  </sheetData>
  <dataValidations count="2">
    <dataValidation showInputMessage="1" showErrorMessage="1" sqref="F1"/>
    <dataValidation type="custom" showInputMessage="1" showErrorMessage="1" sqref="F2:F65536 A$1:E$1048576 G$1:IV$1048576">
      <formula1>"A1=**"</formula1>
    </dataValidation>
  </dataValidations>
  <pageMargins left="0.75" right="0.75" top="1" bottom="1" header="0.5" footer="0.5"/>
  <pageSetup paperSize="9" orientation="portrait" horizontalDpi="180" verticalDpi="180"/>
  <headerFooter alignWithMargins="0" scaleWithDoc="0"/>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indexed="9"/>
  </sheetPr>
  <dimension ref="A1:J469"/>
  <sheetViews>
    <sheetView workbookViewId="0">
      <pane ySplit="3" topLeftCell="BM4" activePane="bottomLeft" state="frozen"/>
      <selection/>
      <selection pane="bottomLeft" activeCell="C2" sqref="C2"/>
    </sheetView>
  </sheetViews>
  <sheetFormatPr defaultColWidth="9" defaultRowHeight="14.25"/>
  <cols>
    <col min="1" max="1" width="8.75" style="324" customWidth="1"/>
    <col min="2" max="2" width="36.375" style="325" customWidth="1"/>
    <col min="3" max="3" width="15.25" style="326" customWidth="1"/>
    <col min="4" max="4" width="26" style="326" customWidth="1"/>
    <col min="5" max="5" width="19.5" style="327" customWidth="1"/>
    <col min="6" max="6" width="13.75" style="326" customWidth="1"/>
    <col min="7" max="7" width="10.5" style="326" customWidth="1"/>
    <col min="8" max="8" width="13.125" style="327" customWidth="1"/>
    <col min="9" max="9" width="12.875" style="327" customWidth="1"/>
    <col min="10" max="10" width="13.5" style="326" customWidth="1"/>
    <col min="11" max="16384" width="9" style="326"/>
  </cols>
  <sheetData>
    <row r="1" s="15" customFormat="1" ht="37.5" customHeight="1" spans="1:9">
      <c r="A1" s="328"/>
      <c r="B1" s="329" t="s">
        <v>19</v>
      </c>
      <c r="C1" s="330"/>
      <c r="D1" s="331"/>
      <c r="E1" s="332"/>
      <c r="H1" s="332"/>
      <c r="I1" s="332"/>
    </row>
    <row r="2" s="15" customFormat="1" ht="16.5" customHeight="1" spans="1:9">
      <c r="A2" s="333" t="s">
        <v>20</v>
      </c>
      <c r="B2" s="334"/>
      <c r="C2" s="334"/>
      <c r="D2" s="331"/>
      <c r="E2" s="332"/>
      <c r="H2" s="332"/>
      <c r="I2" s="332"/>
    </row>
    <row r="3" s="58" customFormat="1" ht="20.25" customHeight="1" spans="1:10">
      <c r="A3" s="335" t="s">
        <v>21</v>
      </c>
      <c r="B3" s="336" t="s">
        <v>22</v>
      </c>
      <c r="C3" s="337" t="s">
        <v>23</v>
      </c>
      <c r="D3" s="338" t="s">
        <v>24</v>
      </c>
      <c r="E3" s="339" t="s">
        <v>25</v>
      </c>
      <c r="F3" s="337" t="s">
        <v>26</v>
      </c>
      <c r="G3" s="337" t="s">
        <v>27</v>
      </c>
      <c r="H3" s="340" t="s">
        <v>28</v>
      </c>
      <c r="I3" s="61" t="s">
        <v>29</v>
      </c>
      <c r="J3" s="256"/>
    </row>
    <row r="4" spans="1:7">
      <c r="A4" s="341"/>
      <c r="B4" s="342" t="s">
        <v>30</v>
      </c>
      <c r="C4" s="343"/>
      <c r="D4" s="344"/>
      <c r="E4" s="344"/>
      <c r="F4" s="343"/>
      <c r="G4" s="345"/>
    </row>
    <row r="5" s="5" customFormat="1" spans="1:9">
      <c r="A5" s="341">
        <v>11</v>
      </c>
      <c r="B5" s="346" t="s">
        <v>31</v>
      </c>
      <c r="C5" s="347"/>
      <c r="D5" s="348" t="s">
        <v>32</v>
      </c>
      <c r="E5" s="349" t="s">
        <v>33</v>
      </c>
      <c r="F5" s="343" t="s">
        <v>34</v>
      </c>
      <c r="G5" s="347" t="s">
        <v>35</v>
      </c>
      <c r="H5" s="350"/>
      <c r="I5" s="350"/>
    </row>
    <row r="6" spans="1:7">
      <c r="A6" s="341">
        <v>12</v>
      </c>
      <c r="B6" s="346" t="s">
        <v>31</v>
      </c>
      <c r="C6" s="343"/>
      <c r="D6" s="351" t="s">
        <v>32</v>
      </c>
      <c r="E6" s="352" t="s">
        <v>36</v>
      </c>
      <c r="F6" s="343" t="s">
        <v>34</v>
      </c>
      <c r="G6" s="344" t="s">
        <v>37</v>
      </c>
    </row>
    <row r="7" spans="1:7">
      <c r="A7" s="341">
        <v>13</v>
      </c>
      <c r="B7" s="346" t="s">
        <v>31</v>
      </c>
      <c r="C7" s="343"/>
      <c r="D7" s="344" t="s">
        <v>38</v>
      </c>
      <c r="E7" s="352" t="s">
        <v>39</v>
      </c>
      <c r="F7" s="343" t="s">
        <v>34</v>
      </c>
      <c r="G7" s="344" t="s">
        <v>37</v>
      </c>
    </row>
    <row r="8" spans="1:7">
      <c r="A8" s="341">
        <v>14</v>
      </c>
      <c r="B8" s="346" t="s">
        <v>31</v>
      </c>
      <c r="C8" s="347"/>
      <c r="D8" s="348" t="s">
        <v>32</v>
      </c>
      <c r="E8" s="349" t="s">
        <v>40</v>
      </c>
      <c r="F8" s="343" t="s">
        <v>34</v>
      </c>
      <c r="G8" s="344" t="s">
        <v>41</v>
      </c>
    </row>
    <row r="9" spans="1:7">
      <c r="A9" s="341"/>
      <c r="B9" s="351"/>
      <c r="C9" s="343"/>
      <c r="D9" s="344"/>
      <c r="E9" s="344"/>
      <c r="F9" s="343"/>
      <c r="G9" s="345"/>
    </row>
    <row r="10" spans="1:7">
      <c r="A10" s="341"/>
      <c r="B10" s="351"/>
      <c r="C10" s="343"/>
      <c r="D10" s="344"/>
      <c r="E10" s="344"/>
      <c r="F10" s="343"/>
      <c r="G10" s="345"/>
    </row>
    <row r="11" spans="1:7">
      <c r="A11" s="341"/>
      <c r="B11" s="342" t="s">
        <v>42</v>
      </c>
      <c r="C11" s="343"/>
      <c r="D11" s="344"/>
      <c r="E11" s="344"/>
      <c r="F11" s="343"/>
      <c r="G11" s="345"/>
    </row>
    <row r="12" spans="1:7">
      <c r="A12" s="341"/>
      <c r="B12" s="353"/>
      <c r="C12" s="343"/>
      <c r="D12" s="344"/>
      <c r="E12" s="344"/>
      <c r="F12" s="343"/>
      <c r="G12" s="345"/>
    </row>
    <row r="13" spans="1:7">
      <c r="A13" s="341"/>
      <c r="B13" s="353"/>
      <c r="C13" s="343"/>
      <c r="D13" s="344"/>
      <c r="E13" s="344"/>
      <c r="F13" s="344"/>
      <c r="G13" s="345"/>
    </row>
    <row r="14" spans="1:7">
      <c r="A14" s="341"/>
      <c r="B14" s="353"/>
      <c r="C14" s="343"/>
      <c r="D14" s="344"/>
      <c r="E14" s="344"/>
      <c r="F14" s="343"/>
      <c r="G14" s="345"/>
    </row>
    <row r="15" spans="1:7">
      <c r="A15" s="341"/>
      <c r="B15" s="353"/>
      <c r="C15" s="343"/>
      <c r="D15" s="344"/>
      <c r="E15" s="344"/>
      <c r="F15" s="343"/>
      <c r="G15" s="345"/>
    </row>
    <row r="16" spans="1:7">
      <c r="A16" s="341"/>
      <c r="B16" s="353"/>
      <c r="C16" s="343"/>
      <c r="D16" s="344"/>
      <c r="E16" s="344"/>
      <c r="F16" s="343"/>
      <c r="G16" s="345"/>
    </row>
    <row r="17" spans="1:7">
      <c r="A17" s="341"/>
      <c r="B17" s="353"/>
      <c r="C17" s="343"/>
      <c r="D17" s="344"/>
      <c r="E17" s="344"/>
      <c r="F17" s="344"/>
      <c r="G17" s="345"/>
    </row>
    <row r="18" spans="1:7">
      <c r="A18" s="341"/>
      <c r="B18" s="354"/>
      <c r="C18" s="343"/>
      <c r="D18" s="344"/>
      <c r="E18" s="344"/>
      <c r="F18" s="343"/>
      <c r="G18" s="345"/>
    </row>
    <row r="19" spans="1:7">
      <c r="A19" s="341"/>
      <c r="B19" s="353"/>
      <c r="C19" s="343"/>
      <c r="D19" s="344"/>
      <c r="E19" s="344"/>
      <c r="F19" s="343"/>
      <c r="G19" s="345"/>
    </row>
    <row r="20" spans="1:7">
      <c r="A20" s="341"/>
      <c r="B20" s="353"/>
      <c r="C20" s="343"/>
      <c r="D20" s="344"/>
      <c r="E20" s="344"/>
      <c r="F20" s="343"/>
      <c r="G20" s="345"/>
    </row>
    <row r="21" spans="1:7">
      <c r="A21" s="341"/>
      <c r="B21" s="355"/>
      <c r="C21" s="343"/>
      <c r="D21" s="344"/>
      <c r="E21" s="344"/>
      <c r="F21" s="343"/>
      <c r="G21" s="345"/>
    </row>
    <row r="22" spans="1:7">
      <c r="A22" s="341"/>
      <c r="B22" s="353"/>
      <c r="C22" s="343"/>
      <c r="D22" s="344"/>
      <c r="E22" s="344"/>
      <c r="F22" s="343"/>
      <c r="G22" s="345"/>
    </row>
    <row r="23" spans="1:7">
      <c r="A23" s="341"/>
      <c r="B23" s="342" t="s">
        <v>43</v>
      </c>
      <c r="C23" s="343"/>
      <c r="D23" s="344"/>
      <c r="E23" s="344"/>
      <c r="F23" s="343"/>
      <c r="G23" s="345"/>
    </row>
    <row r="24" spans="1:7">
      <c r="A24" s="341">
        <v>102</v>
      </c>
      <c r="B24" s="351" t="s">
        <v>44</v>
      </c>
      <c r="C24" s="351" t="s">
        <v>45</v>
      </c>
      <c r="D24" s="356" t="s">
        <v>46</v>
      </c>
      <c r="E24" s="352" t="s">
        <v>47</v>
      </c>
      <c r="F24" s="357" t="s">
        <v>44</v>
      </c>
      <c r="G24" s="344" t="s">
        <v>48</v>
      </c>
    </row>
    <row r="25" spans="1:7">
      <c r="A25" s="341">
        <v>103</v>
      </c>
      <c r="B25" s="351" t="s">
        <v>49</v>
      </c>
      <c r="C25" s="351" t="s">
        <v>50</v>
      </c>
      <c r="D25" s="345"/>
      <c r="E25" s="352"/>
      <c r="F25" s="357" t="s">
        <v>51</v>
      </c>
      <c r="G25" s="344" t="s">
        <v>48</v>
      </c>
    </row>
    <row r="26" spans="1:7">
      <c r="A26" s="341">
        <v>104</v>
      </c>
      <c r="B26" s="351" t="s">
        <v>52</v>
      </c>
      <c r="C26" s="351" t="s">
        <v>53</v>
      </c>
      <c r="D26" s="345" t="s">
        <v>54</v>
      </c>
      <c r="E26" s="352" t="s">
        <v>55</v>
      </c>
      <c r="F26" s="357" t="s">
        <v>56</v>
      </c>
      <c r="G26" s="344" t="s">
        <v>48</v>
      </c>
    </row>
    <row r="27" spans="1:7">
      <c r="A27" s="341">
        <v>105</v>
      </c>
      <c r="B27" s="351" t="s">
        <v>57</v>
      </c>
      <c r="C27" s="351" t="s">
        <v>58</v>
      </c>
      <c r="D27" s="358"/>
      <c r="E27" s="352"/>
      <c r="F27" s="357" t="s">
        <v>59</v>
      </c>
      <c r="G27" s="344" t="s">
        <v>48</v>
      </c>
    </row>
    <row r="28" spans="1:7">
      <c r="A28" s="341">
        <v>107</v>
      </c>
      <c r="B28" s="351" t="s">
        <v>60</v>
      </c>
      <c r="C28" s="351" t="s">
        <v>61</v>
      </c>
      <c r="D28" s="356" t="s">
        <v>62</v>
      </c>
      <c r="E28" s="352" t="s">
        <v>63</v>
      </c>
      <c r="F28" s="357" t="s">
        <v>64</v>
      </c>
      <c r="G28" s="344" t="s">
        <v>48</v>
      </c>
    </row>
    <row r="29" spans="1:7">
      <c r="A29" s="341">
        <v>108</v>
      </c>
      <c r="B29" s="351" t="s">
        <v>65</v>
      </c>
      <c r="C29" s="359" t="s">
        <v>58</v>
      </c>
      <c r="D29" s="356"/>
      <c r="E29" s="352"/>
      <c r="F29" s="357" t="s">
        <v>66</v>
      </c>
      <c r="G29" s="344" t="s">
        <v>48</v>
      </c>
    </row>
    <row r="30" spans="1:7">
      <c r="A30" s="341">
        <v>301</v>
      </c>
      <c r="B30" s="351" t="s">
        <v>67</v>
      </c>
      <c r="C30" s="351" t="s">
        <v>68</v>
      </c>
      <c r="D30" s="358" t="s">
        <v>32</v>
      </c>
      <c r="E30" s="352" t="s">
        <v>69</v>
      </c>
      <c r="F30" s="357" t="s">
        <v>70</v>
      </c>
      <c r="G30" s="344" t="s">
        <v>48</v>
      </c>
    </row>
    <row r="31" spans="1:9">
      <c r="A31" s="341">
        <v>502</v>
      </c>
      <c r="B31" s="351" t="s">
        <v>71</v>
      </c>
      <c r="C31" s="351" t="s">
        <v>72</v>
      </c>
      <c r="D31" s="356" t="s">
        <v>38</v>
      </c>
      <c r="E31" s="352" t="s">
        <v>73</v>
      </c>
      <c r="F31" s="357" t="s">
        <v>74</v>
      </c>
      <c r="G31" s="344" t="s">
        <v>48</v>
      </c>
      <c r="H31" s="326"/>
      <c r="I31" s="326"/>
    </row>
    <row r="32" s="5" customFormat="1" spans="1:9">
      <c r="A32" s="341">
        <v>509</v>
      </c>
      <c r="B32" s="351" t="s">
        <v>75</v>
      </c>
      <c r="C32" s="360" t="s">
        <v>53</v>
      </c>
      <c r="D32" s="358" t="s">
        <v>32</v>
      </c>
      <c r="E32" s="352" t="s">
        <v>76</v>
      </c>
      <c r="F32" s="357" t="s">
        <v>77</v>
      </c>
      <c r="G32" s="345" t="s">
        <v>78</v>
      </c>
      <c r="H32" s="350"/>
      <c r="I32" s="350"/>
    </row>
    <row r="33" spans="1:7">
      <c r="A33" s="341">
        <v>612</v>
      </c>
      <c r="B33" s="351" t="s">
        <v>79</v>
      </c>
      <c r="C33" s="343" t="s">
        <v>80</v>
      </c>
      <c r="D33" s="344"/>
      <c r="E33" s="352"/>
      <c r="F33" s="357" t="s">
        <v>81</v>
      </c>
      <c r="G33" s="344" t="s">
        <v>48</v>
      </c>
    </row>
    <row r="34" spans="1:7">
      <c r="A34" s="341"/>
      <c r="B34" s="343"/>
      <c r="C34" s="343"/>
      <c r="D34" s="344"/>
      <c r="E34" s="352"/>
      <c r="F34" s="343"/>
      <c r="G34" s="344" t="s">
        <v>82</v>
      </c>
    </row>
    <row r="35" spans="1:7">
      <c r="A35" s="341"/>
      <c r="B35" s="343"/>
      <c r="C35" s="343"/>
      <c r="D35" s="344"/>
      <c r="E35" s="352"/>
      <c r="F35" s="343"/>
      <c r="G35" s="344" t="s">
        <v>48</v>
      </c>
    </row>
    <row r="36" spans="1:7">
      <c r="A36" s="341"/>
      <c r="B36" s="343"/>
      <c r="C36" s="343"/>
      <c r="D36" s="344"/>
      <c r="E36" s="352"/>
      <c r="F36" s="343"/>
      <c r="G36" s="344" t="s">
        <v>48</v>
      </c>
    </row>
    <row r="37" spans="1:7">
      <c r="A37" s="341"/>
      <c r="B37" s="343"/>
      <c r="C37" s="343"/>
      <c r="D37" s="344"/>
      <c r="E37" s="352"/>
      <c r="F37" s="361"/>
      <c r="G37" s="344" t="s">
        <v>48</v>
      </c>
    </row>
    <row r="38" spans="1:7">
      <c r="A38" s="341"/>
      <c r="B38" s="343"/>
      <c r="C38" s="343"/>
      <c r="D38" s="344"/>
      <c r="E38" s="352"/>
      <c r="F38" s="343"/>
      <c r="G38" s="344" t="s">
        <v>83</v>
      </c>
    </row>
    <row r="39" spans="1:9">
      <c r="A39" s="341"/>
      <c r="B39" s="351"/>
      <c r="C39" s="351"/>
      <c r="D39" s="362"/>
      <c r="E39" s="344"/>
      <c r="F39" s="351"/>
      <c r="G39" s="344" t="s">
        <v>82</v>
      </c>
      <c r="H39" s="326"/>
      <c r="I39" s="326"/>
    </row>
    <row r="40" spans="1:7">
      <c r="A40" s="341"/>
      <c r="B40" s="343"/>
      <c r="C40" s="343"/>
      <c r="D40" s="344"/>
      <c r="E40" s="344"/>
      <c r="F40" s="343"/>
      <c r="G40" s="347" t="s">
        <v>84</v>
      </c>
    </row>
    <row r="41" spans="1:7">
      <c r="A41" s="341"/>
      <c r="B41" s="343"/>
      <c r="C41" s="343"/>
      <c r="D41" s="344"/>
      <c r="E41" s="344"/>
      <c r="F41" s="343"/>
      <c r="G41" s="345"/>
    </row>
    <row r="42" spans="1:7">
      <c r="A42" s="341"/>
      <c r="B42" s="343"/>
      <c r="C42" s="343"/>
      <c r="D42" s="344"/>
      <c r="E42" s="344"/>
      <c r="F42" s="344"/>
      <c r="G42" s="345"/>
    </row>
    <row r="43" spans="1:7">
      <c r="A43" s="341"/>
      <c r="B43" s="343"/>
      <c r="C43" s="343"/>
      <c r="D43" s="344"/>
      <c r="E43" s="344"/>
      <c r="F43" s="343"/>
      <c r="G43" s="345"/>
    </row>
    <row r="44" spans="1:7">
      <c r="A44" s="341"/>
      <c r="B44" s="343"/>
      <c r="C44" s="343"/>
      <c r="D44" s="344"/>
      <c r="E44" s="344"/>
      <c r="F44" s="343"/>
      <c r="G44" s="345"/>
    </row>
    <row r="45" spans="1:7">
      <c r="A45" s="341"/>
      <c r="B45" s="343"/>
      <c r="C45" s="343"/>
      <c r="D45" s="344"/>
      <c r="E45" s="344"/>
      <c r="F45" s="343"/>
      <c r="G45" s="345"/>
    </row>
    <row r="46" spans="1:7">
      <c r="A46" s="341"/>
      <c r="B46" s="343"/>
      <c r="C46" s="343"/>
      <c r="D46" s="344"/>
      <c r="E46" s="344"/>
      <c r="F46" s="343"/>
      <c r="G46" s="345"/>
    </row>
    <row r="47" spans="1:7">
      <c r="A47" s="341"/>
      <c r="B47" s="343"/>
      <c r="C47" s="343"/>
      <c r="D47" s="344"/>
      <c r="E47" s="344"/>
      <c r="F47" s="343"/>
      <c r="G47" s="345"/>
    </row>
    <row r="48" spans="1:7">
      <c r="A48" s="341"/>
      <c r="B48" s="343"/>
      <c r="C48" s="343"/>
      <c r="D48" s="344"/>
      <c r="E48" s="344"/>
      <c r="F48" s="343"/>
      <c r="G48" s="345"/>
    </row>
    <row r="49" spans="1:7">
      <c r="A49" s="341"/>
      <c r="B49" s="343"/>
      <c r="C49" s="343"/>
      <c r="D49" s="344"/>
      <c r="E49" s="344"/>
      <c r="F49" s="343"/>
      <c r="G49" s="345"/>
    </row>
    <row r="50" spans="1:7">
      <c r="A50" s="341"/>
      <c r="B50" s="343"/>
      <c r="C50" s="343"/>
      <c r="D50" s="344"/>
      <c r="E50" s="344"/>
      <c r="F50" s="343"/>
      <c r="G50" s="345"/>
    </row>
    <row r="51" spans="1:7">
      <c r="A51" s="341"/>
      <c r="B51" s="343"/>
      <c r="C51" s="343"/>
      <c r="D51" s="344"/>
      <c r="E51" s="344"/>
      <c r="F51" s="343"/>
      <c r="G51" s="345"/>
    </row>
    <row r="52" spans="1:7">
      <c r="A52" s="341"/>
      <c r="B52" s="343"/>
      <c r="C52" s="343"/>
      <c r="D52" s="344"/>
      <c r="E52" s="344"/>
      <c r="F52" s="343"/>
      <c r="G52" s="345"/>
    </row>
    <row r="53" spans="1:7">
      <c r="A53" s="341"/>
      <c r="B53" s="343"/>
      <c r="C53" s="343"/>
      <c r="D53" s="344"/>
      <c r="E53" s="344"/>
      <c r="F53" s="343"/>
      <c r="G53" s="345"/>
    </row>
    <row r="54" spans="1:7">
      <c r="A54" s="341"/>
      <c r="B54" s="343"/>
      <c r="C54" s="343"/>
      <c r="D54" s="344"/>
      <c r="E54" s="344"/>
      <c r="F54" s="343"/>
      <c r="G54" s="345"/>
    </row>
    <row r="55" spans="1:7">
      <c r="A55" s="341"/>
      <c r="B55" s="343"/>
      <c r="C55" s="343"/>
      <c r="D55" s="344"/>
      <c r="E55" s="344"/>
      <c r="F55" s="343"/>
      <c r="G55" s="345"/>
    </row>
    <row r="56" spans="1:7">
      <c r="A56" s="341"/>
      <c r="B56" s="343"/>
      <c r="C56" s="343"/>
      <c r="D56" s="344"/>
      <c r="E56" s="344"/>
      <c r="F56" s="343"/>
      <c r="G56" s="345"/>
    </row>
    <row r="57" spans="1:7">
      <c r="A57" s="341"/>
      <c r="B57" s="343"/>
      <c r="C57" s="343"/>
      <c r="D57" s="344"/>
      <c r="E57" s="344"/>
      <c r="F57" s="343"/>
      <c r="G57" s="345"/>
    </row>
    <row r="58" spans="1:7">
      <c r="A58" s="341"/>
      <c r="B58" s="343"/>
      <c r="C58" s="343"/>
      <c r="D58" s="344"/>
      <c r="E58" s="344"/>
      <c r="F58" s="343"/>
      <c r="G58" s="345"/>
    </row>
    <row r="59" spans="1:7">
      <c r="A59" s="341"/>
      <c r="B59" s="343"/>
      <c r="C59" s="343"/>
      <c r="D59" s="344"/>
      <c r="E59" s="344"/>
      <c r="F59" s="343"/>
      <c r="G59" s="345"/>
    </row>
    <row r="60" spans="1:7">
      <c r="A60" s="341"/>
      <c r="B60" s="343"/>
      <c r="C60" s="343"/>
      <c r="D60" s="344"/>
      <c r="E60" s="344"/>
      <c r="F60" s="343"/>
      <c r="G60" s="345"/>
    </row>
    <row r="61" spans="1:7">
      <c r="A61" s="341"/>
      <c r="B61" s="343"/>
      <c r="C61" s="343"/>
      <c r="D61" s="344"/>
      <c r="E61" s="344"/>
      <c r="F61" s="343"/>
      <c r="G61" s="345"/>
    </row>
    <row r="62" spans="1:7">
      <c r="A62" s="341"/>
      <c r="B62" s="343"/>
      <c r="C62" s="343"/>
      <c r="D62" s="344"/>
      <c r="E62" s="344"/>
      <c r="F62" s="343"/>
      <c r="G62" s="345"/>
    </row>
    <row r="63" spans="1:7">
      <c r="A63" s="341"/>
      <c r="B63" s="343"/>
      <c r="C63" s="343"/>
      <c r="D63" s="344"/>
      <c r="E63" s="344"/>
      <c r="F63" s="343"/>
      <c r="G63" s="345"/>
    </row>
    <row r="64" spans="1:7">
      <c r="A64" s="341"/>
      <c r="B64" s="343"/>
      <c r="C64" s="343"/>
      <c r="D64" s="344"/>
      <c r="E64" s="344"/>
      <c r="F64" s="343"/>
      <c r="G64" s="345"/>
    </row>
    <row r="65" spans="1:7">
      <c r="A65" s="341"/>
      <c r="B65" s="343"/>
      <c r="C65" s="343"/>
      <c r="D65" s="344"/>
      <c r="E65" s="344"/>
      <c r="F65" s="343"/>
      <c r="G65" s="345"/>
    </row>
    <row r="66" spans="1:7">
      <c r="A66" s="341"/>
      <c r="B66" s="343"/>
      <c r="C66" s="343"/>
      <c r="D66" s="344"/>
      <c r="E66" s="344"/>
      <c r="F66" s="343"/>
      <c r="G66" s="345"/>
    </row>
    <row r="67" spans="1:7">
      <c r="A67" s="341"/>
      <c r="B67" s="343"/>
      <c r="C67" s="343"/>
      <c r="D67" s="344"/>
      <c r="E67" s="344"/>
      <c r="F67" s="343"/>
      <c r="G67" s="345"/>
    </row>
    <row r="68" spans="1:7">
      <c r="A68" s="341"/>
      <c r="B68" s="343"/>
      <c r="C68" s="343"/>
      <c r="D68" s="344"/>
      <c r="E68" s="344"/>
      <c r="F68" s="343"/>
      <c r="G68" s="345"/>
    </row>
    <row r="69" spans="1:7">
      <c r="A69" s="341"/>
      <c r="B69" s="343"/>
      <c r="C69" s="343"/>
      <c r="D69" s="344"/>
      <c r="E69" s="344"/>
      <c r="F69" s="343"/>
      <c r="G69" s="345"/>
    </row>
    <row r="70" spans="1:7">
      <c r="A70" s="341"/>
      <c r="B70" s="343"/>
      <c r="C70" s="343"/>
      <c r="D70" s="344"/>
      <c r="E70" s="344"/>
      <c r="F70" s="343"/>
      <c r="G70" s="345"/>
    </row>
    <row r="71" spans="1:7">
      <c r="A71" s="341"/>
      <c r="B71" s="343"/>
      <c r="C71" s="343"/>
      <c r="D71" s="344"/>
      <c r="E71" s="344"/>
      <c r="F71" s="343"/>
      <c r="G71" s="345"/>
    </row>
    <row r="72" spans="1:7">
      <c r="A72" s="341"/>
      <c r="B72" s="343"/>
      <c r="C72" s="343"/>
      <c r="D72" s="344"/>
      <c r="E72" s="344"/>
      <c r="F72" s="343"/>
      <c r="G72" s="345"/>
    </row>
    <row r="73" spans="1:7">
      <c r="A73" s="341"/>
      <c r="B73" s="343"/>
      <c r="C73" s="343"/>
      <c r="D73" s="344"/>
      <c r="E73" s="344"/>
      <c r="F73" s="343"/>
      <c r="G73" s="345"/>
    </row>
    <row r="74" spans="1:7">
      <c r="A74" s="341"/>
      <c r="B74" s="343"/>
      <c r="C74" s="343"/>
      <c r="D74" s="344"/>
      <c r="E74" s="344"/>
      <c r="F74" s="343"/>
      <c r="G74" s="345"/>
    </row>
    <row r="75" spans="1:7">
      <c r="A75" s="341"/>
      <c r="B75" s="343"/>
      <c r="C75" s="343"/>
      <c r="D75" s="344"/>
      <c r="E75" s="344"/>
      <c r="F75" s="343"/>
      <c r="G75" s="345"/>
    </row>
    <row r="76" spans="1:7">
      <c r="A76" s="341"/>
      <c r="B76" s="343"/>
      <c r="C76" s="343"/>
      <c r="D76" s="344"/>
      <c r="E76" s="344"/>
      <c r="F76" s="343"/>
      <c r="G76" s="345"/>
    </row>
    <row r="77" spans="1:7">
      <c r="A77" s="341"/>
      <c r="B77" s="343"/>
      <c r="C77" s="343"/>
      <c r="D77" s="344"/>
      <c r="E77" s="344"/>
      <c r="F77" s="343"/>
      <c r="G77" s="345"/>
    </row>
    <row r="78" spans="1:7">
      <c r="A78" s="341"/>
      <c r="B78" s="343"/>
      <c r="C78" s="343"/>
      <c r="D78" s="344"/>
      <c r="E78" s="344"/>
      <c r="F78" s="343"/>
      <c r="G78" s="345"/>
    </row>
    <row r="79" spans="1:7">
      <c r="A79" s="341"/>
      <c r="B79" s="343"/>
      <c r="C79" s="343"/>
      <c r="D79" s="344"/>
      <c r="E79" s="344"/>
      <c r="F79" s="343"/>
      <c r="G79" s="345"/>
    </row>
    <row r="80" spans="1:7">
      <c r="A80" s="341"/>
      <c r="B80" s="343"/>
      <c r="C80" s="343"/>
      <c r="D80" s="344"/>
      <c r="E80" s="344"/>
      <c r="F80" s="343"/>
      <c r="G80" s="345"/>
    </row>
    <row r="81" spans="1:7">
      <c r="A81" s="341"/>
      <c r="B81" s="343"/>
      <c r="C81" s="343"/>
      <c r="D81" s="344"/>
      <c r="E81" s="344"/>
      <c r="F81" s="343"/>
      <c r="G81" s="345"/>
    </row>
    <row r="82" spans="1:7">
      <c r="A82" s="341"/>
      <c r="B82" s="343"/>
      <c r="C82" s="343"/>
      <c r="D82" s="344"/>
      <c r="E82" s="344"/>
      <c r="F82" s="343"/>
      <c r="G82" s="345"/>
    </row>
    <row r="83" spans="1:7">
      <c r="A83" s="341"/>
      <c r="B83" s="343"/>
      <c r="C83" s="343"/>
      <c r="D83" s="344"/>
      <c r="E83" s="344"/>
      <c r="F83" s="343"/>
      <c r="G83" s="345"/>
    </row>
    <row r="84" spans="1:7">
      <c r="A84" s="341"/>
      <c r="B84" s="343"/>
      <c r="C84" s="343"/>
      <c r="D84" s="344"/>
      <c r="E84" s="344"/>
      <c r="F84" s="343"/>
      <c r="G84" s="345"/>
    </row>
    <row r="85" spans="1:7">
      <c r="A85" s="341"/>
      <c r="B85" s="343"/>
      <c r="C85" s="343"/>
      <c r="D85" s="344"/>
      <c r="E85" s="344"/>
      <c r="F85" s="343"/>
      <c r="G85" s="345"/>
    </row>
    <row r="86" spans="1:7">
      <c r="A86" s="341"/>
      <c r="B86" s="343"/>
      <c r="C86" s="343"/>
      <c r="D86" s="344"/>
      <c r="E86" s="344"/>
      <c r="F86" s="343"/>
      <c r="G86" s="345"/>
    </row>
    <row r="87" spans="1:7">
      <c r="A87" s="341"/>
      <c r="B87" s="343"/>
      <c r="C87" s="343"/>
      <c r="D87" s="344"/>
      <c r="E87" s="344"/>
      <c r="F87" s="343"/>
      <c r="G87" s="345"/>
    </row>
    <row r="88" spans="1:7">
      <c r="A88" s="341"/>
      <c r="B88" s="343"/>
      <c r="C88" s="343"/>
      <c r="D88" s="344"/>
      <c r="E88" s="344"/>
      <c r="F88" s="343"/>
      <c r="G88" s="345"/>
    </row>
    <row r="89" spans="1:7">
      <c r="A89" s="341"/>
      <c r="B89" s="343"/>
      <c r="C89" s="343"/>
      <c r="D89" s="344"/>
      <c r="E89" s="344"/>
      <c r="F89" s="343"/>
      <c r="G89" s="345"/>
    </row>
    <row r="90" spans="1:7">
      <c r="A90" s="341"/>
      <c r="B90" s="343"/>
      <c r="C90" s="343"/>
      <c r="D90" s="344"/>
      <c r="E90" s="344"/>
      <c r="F90" s="343"/>
      <c r="G90" s="345"/>
    </row>
    <row r="91" spans="1:7">
      <c r="A91" s="341"/>
      <c r="B91" s="343"/>
      <c r="C91" s="343"/>
      <c r="D91" s="344"/>
      <c r="E91" s="344"/>
      <c r="F91" s="343"/>
      <c r="G91" s="345"/>
    </row>
    <row r="92" spans="1:7">
      <c r="A92" s="341"/>
      <c r="B92" s="343"/>
      <c r="C92" s="343"/>
      <c r="D92" s="344"/>
      <c r="E92" s="344"/>
      <c r="F92" s="343"/>
      <c r="G92" s="345"/>
    </row>
    <row r="93" spans="1:7">
      <c r="A93" s="341"/>
      <c r="B93" s="343"/>
      <c r="C93" s="343"/>
      <c r="D93" s="344"/>
      <c r="E93" s="344"/>
      <c r="F93" s="343"/>
      <c r="G93" s="345"/>
    </row>
    <row r="94" spans="1:7">
      <c r="A94" s="341"/>
      <c r="B94" s="343"/>
      <c r="C94" s="343"/>
      <c r="D94" s="344"/>
      <c r="E94" s="344"/>
      <c r="F94" s="343"/>
      <c r="G94" s="345"/>
    </row>
    <row r="95" spans="1:7">
      <c r="A95" s="341"/>
      <c r="B95" s="343"/>
      <c r="C95" s="343"/>
      <c r="D95" s="344"/>
      <c r="E95" s="344"/>
      <c r="F95" s="343"/>
      <c r="G95" s="345"/>
    </row>
    <row r="96" spans="1:7">
      <c r="A96" s="341"/>
      <c r="B96" s="343"/>
      <c r="C96" s="343"/>
      <c r="D96" s="344"/>
      <c r="E96" s="344"/>
      <c r="F96" s="343"/>
      <c r="G96" s="345"/>
    </row>
    <row r="97" spans="1:7">
      <c r="A97" s="341"/>
      <c r="B97" s="343"/>
      <c r="C97" s="343"/>
      <c r="D97" s="344"/>
      <c r="E97" s="344"/>
      <c r="F97" s="343"/>
      <c r="G97" s="345"/>
    </row>
    <row r="98" spans="1:7">
      <c r="A98" s="341"/>
      <c r="B98" s="343"/>
      <c r="C98" s="343"/>
      <c r="D98" s="344"/>
      <c r="E98" s="344"/>
      <c r="F98" s="343"/>
      <c r="G98" s="345"/>
    </row>
    <row r="99" spans="1:7">
      <c r="A99" s="341"/>
      <c r="B99" s="343"/>
      <c r="C99" s="343"/>
      <c r="D99" s="344"/>
      <c r="E99" s="344"/>
      <c r="F99" s="343"/>
      <c r="G99" s="345"/>
    </row>
    <row r="100" spans="1:7">
      <c r="A100" s="341"/>
      <c r="B100" s="343"/>
      <c r="C100" s="343"/>
      <c r="D100" s="344"/>
      <c r="E100" s="344"/>
      <c r="F100" s="343"/>
      <c r="G100" s="345"/>
    </row>
    <row r="101" spans="1:7">
      <c r="A101" s="341"/>
      <c r="B101" s="343"/>
      <c r="C101" s="343"/>
      <c r="D101" s="344"/>
      <c r="E101" s="344"/>
      <c r="F101" s="343"/>
      <c r="G101" s="345"/>
    </row>
    <row r="102" spans="1:7">
      <c r="A102" s="341"/>
      <c r="B102" s="343"/>
      <c r="C102" s="343"/>
      <c r="D102" s="344"/>
      <c r="E102" s="344"/>
      <c r="F102" s="343"/>
      <c r="G102" s="345"/>
    </row>
    <row r="103" spans="1:7">
      <c r="A103" s="341"/>
      <c r="B103" s="343"/>
      <c r="C103" s="343"/>
      <c r="D103" s="344"/>
      <c r="E103" s="344"/>
      <c r="F103" s="343"/>
      <c r="G103" s="345"/>
    </row>
    <row r="104" spans="1:7">
      <c r="A104" s="341"/>
      <c r="B104" s="343"/>
      <c r="C104" s="343"/>
      <c r="D104" s="344"/>
      <c r="E104" s="344"/>
      <c r="F104" s="343"/>
      <c r="G104" s="345"/>
    </row>
    <row r="105" spans="1:7">
      <c r="A105" s="341"/>
      <c r="B105" s="343"/>
      <c r="C105" s="343"/>
      <c r="D105" s="344"/>
      <c r="E105" s="344"/>
      <c r="F105" s="343"/>
      <c r="G105" s="345"/>
    </row>
    <row r="106" spans="1:7">
      <c r="A106" s="341"/>
      <c r="B106" s="343"/>
      <c r="C106" s="343"/>
      <c r="D106" s="344"/>
      <c r="E106" s="344"/>
      <c r="F106" s="343"/>
      <c r="G106" s="345"/>
    </row>
    <row r="107" spans="1:7">
      <c r="A107" s="341"/>
      <c r="B107" s="343"/>
      <c r="C107" s="343"/>
      <c r="D107" s="344"/>
      <c r="E107" s="344"/>
      <c r="F107" s="343"/>
      <c r="G107" s="345"/>
    </row>
    <row r="108" spans="1:7">
      <c r="A108" s="341"/>
      <c r="B108" s="343"/>
      <c r="C108" s="343"/>
      <c r="D108" s="344"/>
      <c r="E108" s="344"/>
      <c r="F108" s="343"/>
      <c r="G108" s="345"/>
    </row>
    <row r="109" spans="1:7">
      <c r="A109" s="341"/>
      <c r="B109" s="343"/>
      <c r="C109" s="343"/>
      <c r="D109" s="344"/>
      <c r="E109" s="344"/>
      <c r="F109" s="343"/>
      <c r="G109" s="345"/>
    </row>
    <row r="110" spans="1:7">
      <c r="A110" s="341"/>
      <c r="B110" s="343"/>
      <c r="C110" s="343"/>
      <c r="D110" s="344"/>
      <c r="E110" s="344"/>
      <c r="F110" s="343"/>
      <c r="G110" s="345"/>
    </row>
    <row r="111" spans="1:7">
      <c r="A111" s="341"/>
      <c r="B111" s="343"/>
      <c r="C111" s="343"/>
      <c r="D111" s="344"/>
      <c r="E111" s="344"/>
      <c r="F111" s="343"/>
      <c r="G111" s="345"/>
    </row>
    <row r="112" spans="1:7">
      <c r="A112" s="341"/>
      <c r="B112" s="343"/>
      <c r="C112" s="343"/>
      <c r="D112" s="344"/>
      <c r="E112" s="344"/>
      <c r="F112" s="343"/>
      <c r="G112" s="345"/>
    </row>
    <row r="113" spans="1:7">
      <c r="A113" s="341"/>
      <c r="B113" s="343"/>
      <c r="C113" s="343"/>
      <c r="D113" s="344"/>
      <c r="E113" s="344"/>
      <c r="F113" s="343"/>
      <c r="G113" s="345"/>
    </row>
    <row r="114" spans="1:7">
      <c r="A114" s="341"/>
      <c r="B114" s="343"/>
      <c r="C114" s="343"/>
      <c r="D114" s="344"/>
      <c r="E114" s="344"/>
      <c r="F114" s="343"/>
      <c r="G114" s="345"/>
    </row>
    <row r="115" spans="1:7">
      <c r="A115" s="341"/>
      <c r="B115" s="343"/>
      <c r="C115" s="343"/>
      <c r="D115" s="344"/>
      <c r="E115" s="344"/>
      <c r="F115" s="343"/>
      <c r="G115" s="345"/>
    </row>
    <row r="116" spans="1:7">
      <c r="A116" s="341"/>
      <c r="B116" s="343"/>
      <c r="C116" s="343"/>
      <c r="D116" s="344"/>
      <c r="E116" s="344"/>
      <c r="F116" s="343"/>
      <c r="G116" s="345"/>
    </row>
    <row r="117" spans="1:7">
      <c r="A117" s="341"/>
      <c r="B117" s="343"/>
      <c r="C117" s="343"/>
      <c r="D117" s="344"/>
      <c r="E117" s="344"/>
      <c r="F117" s="343"/>
      <c r="G117" s="345"/>
    </row>
    <row r="118" spans="1:7">
      <c r="A118" s="341"/>
      <c r="B118" s="343"/>
      <c r="C118" s="343"/>
      <c r="D118" s="344"/>
      <c r="E118" s="344"/>
      <c r="F118" s="343"/>
      <c r="G118" s="345"/>
    </row>
    <row r="119" spans="1:7">
      <c r="A119" s="341"/>
      <c r="B119" s="343"/>
      <c r="C119" s="343"/>
      <c r="D119" s="344"/>
      <c r="E119" s="344"/>
      <c r="F119" s="343"/>
      <c r="G119" s="345"/>
    </row>
    <row r="120" spans="1:7">
      <c r="A120" s="341"/>
      <c r="B120" s="343"/>
      <c r="C120" s="343"/>
      <c r="D120" s="344"/>
      <c r="E120" s="344"/>
      <c r="F120" s="343"/>
      <c r="G120" s="345"/>
    </row>
    <row r="121" spans="1:7">
      <c r="A121" s="341"/>
      <c r="B121" s="343"/>
      <c r="C121" s="343"/>
      <c r="D121" s="344"/>
      <c r="E121" s="344"/>
      <c r="F121" s="343"/>
      <c r="G121" s="345"/>
    </row>
    <row r="122" spans="1:7">
      <c r="A122" s="341"/>
      <c r="B122" s="343"/>
      <c r="C122" s="343"/>
      <c r="D122" s="344"/>
      <c r="E122" s="344"/>
      <c r="F122" s="343"/>
      <c r="G122" s="345"/>
    </row>
    <row r="123" spans="1:7">
      <c r="A123" s="341"/>
      <c r="B123" s="343"/>
      <c r="C123" s="343"/>
      <c r="D123" s="344"/>
      <c r="E123" s="344"/>
      <c r="F123" s="343"/>
      <c r="G123" s="345"/>
    </row>
    <row r="124" spans="1:7">
      <c r="A124" s="341"/>
      <c r="B124" s="343"/>
      <c r="C124" s="343"/>
      <c r="D124" s="344"/>
      <c r="E124" s="344"/>
      <c r="F124" s="343"/>
      <c r="G124" s="345"/>
    </row>
    <row r="125" spans="1:7">
      <c r="A125" s="341"/>
      <c r="B125" s="343"/>
      <c r="C125" s="343"/>
      <c r="D125" s="344"/>
      <c r="E125" s="344"/>
      <c r="F125" s="343"/>
      <c r="G125" s="345"/>
    </row>
    <row r="126" spans="1:7">
      <c r="A126" s="341"/>
      <c r="B126" s="343"/>
      <c r="C126" s="343"/>
      <c r="D126" s="344"/>
      <c r="E126" s="344"/>
      <c r="F126" s="343"/>
      <c r="G126" s="345"/>
    </row>
    <row r="127" spans="1:7">
      <c r="A127" s="341"/>
      <c r="B127" s="343"/>
      <c r="C127" s="343"/>
      <c r="D127" s="344"/>
      <c r="E127" s="344"/>
      <c r="F127" s="343"/>
      <c r="G127" s="345"/>
    </row>
    <row r="128" spans="1:7">
      <c r="A128" s="341"/>
      <c r="B128" s="343"/>
      <c r="C128" s="343"/>
      <c r="D128" s="344"/>
      <c r="E128" s="344"/>
      <c r="F128" s="343"/>
      <c r="G128" s="345"/>
    </row>
    <row r="129" spans="1:7">
      <c r="A129" s="341"/>
      <c r="B129" s="343"/>
      <c r="C129" s="343"/>
      <c r="D129" s="344"/>
      <c r="E129" s="344"/>
      <c r="F129" s="343"/>
      <c r="G129" s="345"/>
    </row>
    <row r="130" spans="1:7">
      <c r="A130" s="341"/>
      <c r="B130" s="343"/>
      <c r="C130" s="343"/>
      <c r="D130" s="344"/>
      <c r="E130" s="344"/>
      <c r="F130" s="343"/>
      <c r="G130" s="345"/>
    </row>
    <row r="131" spans="1:7">
      <c r="A131" s="341"/>
      <c r="B131" s="343"/>
      <c r="C131" s="343"/>
      <c r="D131" s="344"/>
      <c r="E131" s="344"/>
      <c r="F131" s="343"/>
      <c r="G131" s="345"/>
    </row>
    <row r="132" spans="1:7">
      <c r="A132" s="341"/>
      <c r="B132" s="343"/>
      <c r="C132" s="343"/>
      <c r="D132" s="344"/>
      <c r="E132" s="344"/>
      <c r="F132" s="343"/>
      <c r="G132" s="345"/>
    </row>
    <row r="133" spans="1:7">
      <c r="A133" s="341"/>
      <c r="B133" s="343"/>
      <c r="C133" s="343"/>
      <c r="D133" s="344"/>
      <c r="E133" s="344"/>
      <c r="F133" s="343"/>
      <c r="G133" s="345"/>
    </row>
    <row r="134" spans="1:7">
      <c r="A134" s="341"/>
      <c r="B134" s="343"/>
      <c r="C134" s="343"/>
      <c r="D134" s="344"/>
      <c r="E134" s="344"/>
      <c r="F134" s="343"/>
      <c r="G134" s="345"/>
    </row>
    <row r="135" spans="1:7">
      <c r="A135" s="341"/>
      <c r="B135" s="343"/>
      <c r="C135" s="343"/>
      <c r="D135" s="344"/>
      <c r="E135" s="344"/>
      <c r="F135" s="343"/>
      <c r="G135" s="345"/>
    </row>
    <row r="136" spans="1:7">
      <c r="A136" s="341"/>
      <c r="B136" s="343"/>
      <c r="C136" s="343"/>
      <c r="D136" s="344"/>
      <c r="E136" s="344"/>
      <c r="F136" s="343"/>
      <c r="G136" s="345"/>
    </row>
    <row r="137" spans="1:7">
      <c r="A137" s="341"/>
      <c r="B137" s="343"/>
      <c r="C137" s="343"/>
      <c r="D137" s="344"/>
      <c r="E137" s="344"/>
      <c r="F137" s="343"/>
      <c r="G137" s="345"/>
    </row>
    <row r="138" spans="1:7">
      <c r="A138" s="341"/>
      <c r="B138" s="343"/>
      <c r="C138" s="343"/>
      <c r="D138" s="344"/>
      <c r="E138" s="344"/>
      <c r="F138" s="343"/>
      <c r="G138" s="345"/>
    </row>
    <row r="139" spans="1:7">
      <c r="A139" s="341"/>
      <c r="B139" s="343"/>
      <c r="C139" s="343"/>
      <c r="D139" s="344"/>
      <c r="E139" s="344"/>
      <c r="F139" s="343"/>
      <c r="G139" s="345"/>
    </row>
    <row r="140" spans="1:7">
      <c r="A140" s="341"/>
      <c r="B140" s="343"/>
      <c r="C140" s="343"/>
      <c r="D140" s="344"/>
      <c r="E140" s="344"/>
      <c r="F140" s="343"/>
      <c r="G140" s="345"/>
    </row>
    <row r="141" spans="1:7">
      <c r="A141" s="341"/>
      <c r="B141" s="343"/>
      <c r="C141" s="343"/>
      <c r="D141" s="344"/>
      <c r="E141" s="344"/>
      <c r="F141" s="343"/>
      <c r="G141" s="345"/>
    </row>
    <row r="142" spans="1:7">
      <c r="A142" s="341"/>
      <c r="B142" s="343"/>
      <c r="C142" s="343"/>
      <c r="D142" s="344"/>
      <c r="E142" s="344"/>
      <c r="F142" s="343"/>
      <c r="G142" s="345"/>
    </row>
    <row r="143" spans="1:7">
      <c r="A143" s="341"/>
      <c r="B143" s="343"/>
      <c r="C143" s="343"/>
      <c r="D143" s="344"/>
      <c r="E143" s="344"/>
      <c r="F143" s="343"/>
      <c r="G143" s="345"/>
    </row>
    <row r="144" spans="1:7">
      <c r="A144" s="341"/>
      <c r="B144" s="343"/>
      <c r="C144" s="343"/>
      <c r="D144" s="344"/>
      <c r="E144" s="344"/>
      <c r="F144" s="343"/>
      <c r="G144" s="345"/>
    </row>
    <row r="145" spans="1:7">
      <c r="A145" s="341"/>
      <c r="B145" s="343"/>
      <c r="C145" s="343"/>
      <c r="D145" s="344"/>
      <c r="E145" s="344"/>
      <c r="F145" s="343"/>
      <c r="G145" s="345"/>
    </row>
    <row r="146" spans="1:7">
      <c r="A146" s="341"/>
      <c r="B146" s="343"/>
      <c r="C146" s="343"/>
      <c r="D146" s="344"/>
      <c r="E146" s="344"/>
      <c r="F146" s="343"/>
      <c r="G146" s="345"/>
    </row>
    <row r="147" spans="1:7">
      <c r="A147" s="341"/>
      <c r="B147" s="343"/>
      <c r="C147" s="343"/>
      <c r="D147" s="344"/>
      <c r="E147" s="344"/>
      <c r="F147" s="343"/>
      <c r="G147" s="345"/>
    </row>
    <row r="148" spans="1:7">
      <c r="A148" s="341"/>
      <c r="B148" s="343"/>
      <c r="C148" s="343"/>
      <c r="D148" s="344"/>
      <c r="E148" s="344"/>
      <c r="F148" s="343"/>
      <c r="G148" s="345"/>
    </row>
    <row r="149" spans="1:7">
      <c r="A149" s="341"/>
      <c r="B149" s="343"/>
      <c r="C149" s="343"/>
      <c r="D149" s="344"/>
      <c r="E149" s="344"/>
      <c r="F149" s="343"/>
      <c r="G149" s="345"/>
    </row>
    <row r="150" spans="1:7">
      <c r="A150" s="341"/>
      <c r="B150" s="343"/>
      <c r="C150" s="343"/>
      <c r="D150" s="344"/>
      <c r="E150" s="344"/>
      <c r="F150" s="343"/>
      <c r="G150" s="345"/>
    </row>
    <row r="151" spans="1:7">
      <c r="A151" s="341"/>
      <c r="B151" s="343"/>
      <c r="C151" s="343"/>
      <c r="D151" s="344"/>
      <c r="E151" s="344"/>
      <c r="F151" s="343"/>
      <c r="G151" s="345"/>
    </row>
    <row r="152" spans="1:7">
      <c r="A152" s="341"/>
      <c r="B152" s="343"/>
      <c r="C152" s="343"/>
      <c r="D152" s="344"/>
      <c r="E152" s="344"/>
      <c r="F152" s="343"/>
      <c r="G152" s="345"/>
    </row>
    <row r="153" spans="1:7">
      <c r="A153" s="341"/>
      <c r="B153" s="343"/>
      <c r="C153" s="343"/>
      <c r="D153" s="344"/>
      <c r="E153" s="344"/>
      <c r="F153" s="343"/>
      <c r="G153" s="345"/>
    </row>
    <row r="154" spans="1:7">
      <c r="A154" s="341"/>
      <c r="B154" s="343"/>
      <c r="C154" s="343"/>
      <c r="D154" s="344"/>
      <c r="E154" s="344"/>
      <c r="F154" s="343"/>
      <c r="G154" s="345"/>
    </row>
    <row r="155" spans="1:7">
      <c r="A155" s="341"/>
      <c r="B155" s="343"/>
      <c r="C155" s="343"/>
      <c r="D155" s="344"/>
      <c r="E155" s="344"/>
      <c r="F155" s="343"/>
      <c r="G155" s="345"/>
    </row>
    <row r="156" spans="1:7">
      <c r="A156" s="341"/>
      <c r="B156" s="343"/>
      <c r="C156" s="343"/>
      <c r="D156" s="344"/>
      <c r="E156" s="344"/>
      <c r="F156" s="343"/>
      <c r="G156" s="345"/>
    </row>
    <row r="157" spans="1:7">
      <c r="A157" s="341"/>
      <c r="B157" s="343"/>
      <c r="C157" s="343"/>
      <c r="D157" s="344"/>
      <c r="E157" s="344"/>
      <c r="F157" s="343"/>
      <c r="G157" s="345"/>
    </row>
    <row r="158" spans="1:7">
      <c r="A158" s="341"/>
      <c r="B158" s="343"/>
      <c r="C158" s="343"/>
      <c r="D158" s="344"/>
      <c r="E158" s="344"/>
      <c r="F158" s="343"/>
      <c r="G158" s="345"/>
    </row>
    <row r="159" spans="1:7">
      <c r="A159" s="341"/>
      <c r="B159" s="343"/>
      <c r="C159" s="343"/>
      <c r="D159" s="344"/>
      <c r="E159" s="344"/>
      <c r="F159" s="343"/>
      <c r="G159" s="345"/>
    </row>
    <row r="160" spans="1:7">
      <c r="A160" s="341"/>
      <c r="B160" s="343"/>
      <c r="C160" s="343"/>
      <c r="D160" s="344"/>
      <c r="E160" s="344"/>
      <c r="F160" s="343"/>
      <c r="G160" s="345"/>
    </row>
    <row r="161" spans="1:7">
      <c r="A161" s="341"/>
      <c r="B161" s="343"/>
      <c r="C161" s="343"/>
      <c r="D161" s="344"/>
      <c r="E161" s="344"/>
      <c r="F161" s="343"/>
      <c r="G161" s="345"/>
    </row>
    <row r="162" spans="1:7">
      <c r="A162" s="341"/>
      <c r="B162" s="343"/>
      <c r="C162" s="343"/>
      <c r="D162" s="344"/>
      <c r="E162" s="344"/>
      <c r="F162" s="343"/>
      <c r="G162" s="345"/>
    </row>
    <row r="163" spans="1:7">
      <c r="A163" s="341"/>
      <c r="B163" s="343"/>
      <c r="C163" s="343"/>
      <c r="D163" s="344"/>
      <c r="E163" s="344"/>
      <c r="F163" s="343"/>
      <c r="G163" s="345"/>
    </row>
    <row r="164" spans="1:7">
      <c r="A164" s="341"/>
      <c r="B164" s="343"/>
      <c r="C164" s="343"/>
      <c r="D164" s="344"/>
      <c r="E164" s="344"/>
      <c r="F164" s="343"/>
      <c r="G164" s="345"/>
    </row>
    <row r="165" spans="1:7">
      <c r="A165" s="341"/>
      <c r="B165" s="343"/>
      <c r="C165" s="343"/>
      <c r="D165" s="344"/>
      <c r="E165" s="344"/>
      <c r="F165" s="343"/>
      <c r="G165" s="345"/>
    </row>
    <row r="166" spans="1:7">
      <c r="A166" s="341"/>
      <c r="B166" s="343"/>
      <c r="C166" s="343"/>
      <c r="D166" s="344"/>
      <c r="E166" s="344"/>
      <c r="F166" s="343"/>
      <c r="G166" s="345"/>
    </row>
    <row r="167" spans="1:7">
      <c r="A167" s="341"/>
      <c r="B167" s="343"/>
      <c r="C167" s="343"/>
      <c r="D167" s="344"/>
      <c r="E167" s="344"/>
      <c r="F167" s="343"/>
      <c r="G167" s="345"/>
    </row>
    <row r="168" spans="1:7">
      <c r="A168" s="341"/>
      <c r="B168" s="343"/>
      <c r="C168" s="343"/>
      <c r="D168" s="344"/>
      <c r="E168" s="344"/>
      <c r="F168" s="343"/>
      <c r="G168" s="345"/>
    </row>
    <row r="169" spans="1:7">
      <c r="A169" s="341"/>
      <c r="B169" s="343"/>
      <c r="C169" s="343"/>
      <c r="D169" s="344"/>
      <c r="E169" s="344"/>
      <c r="F169" s="343"/>
      <c r="G169" s="345"/>
    </row>
    <row r="170" spans="1:7">
      <c r="A170" s="341"/>
      <c r="B170" s="343"/>
      <c r="C170" s="343"/>
      <c r="D170" s="344"/>
      <c r="E170" s="344"/>
      <c r="F170" s="343"/>
      <c r="G170" s="345"/>
    </row>
    <row r="171" spans="1:7">
      <c r="A171" s="341"/>
      <c r="B171" s="343"/>
      <c r="C171" s="343"/>
      <c r="D171" s="344"/>
      <c r="E171" s="344"/>
      <c r="F171" s="343"/>
      <c r="G171" s="345"/>
    </row>
    <row r="172" spans="1:7">
      <c r="A172" s="341"/>
      <c r="B172" s="343"/>
      <c r="C172" s="343"/>
      <c r="D172" s="344"/>
      <c r="E172" s="344"/>
      <c r="F172" s="343"/>
      <c r="G172" s="345"/>
    </row>
    <row r="173" spans="1:7">
      <c r="A173" s="341"/>
      <c r="B173" s="343"/>
      <c r="C173" s="343"/>
      <c r="D173" s="344"/>
      <c r="E173" s="344"/>
      <c r="F173" s="343"/>
      <c r="G173" s="345"/>
    </row>
    <row r="174" spans="1:7">
      <c r="A174" s="341"/>
      <c r="B174" s="343"/>
      <c r="C174" s="343"/>
      <c r="D174" s="344"/>
      <c r="E174" s="344"/>
      <c r="F174" s="343"/>
      <c r="G174" s="345"/>
    </row>
    <row r="175" spans="1:7">
      <c r="A175" s="341"/>
      <c r="B175" s="343"/>
      <c r="C175" s="343"/>
      <c r="D175" s="344"/>
      <c r="E175" s="344"/>
      <c r="F175" s="343"/>
      <c r="G175" s="345"/>
    </row>
    <row r="176" spans="1:7">
      <c r="A176" s="341"/>
      <c r="B176" s="343"/>
      <c r="C176" s="343"/>
      <c r="D176" s="344"/>
      <c r="E176" s="344"/>
      <c r="F176" s="343"/>
      <c r="G176" s="345"/>
    </row>
    <row r="177" spans="1:7">
      <c r="A177" s="341"/>
      <c r="B177" s="343"/>
      <c r="C177" s="343"/>
      <c r="D177" s="344"/>
      <c r="E177" s="344"/>
      <c r="F177" s="343"/>
      <c r="G177" s="345"/>
    </row>
    <row r="178" spans="1:7">
      <c r="A178" s="341"/>
      <c r="B178" s="343"/>
      <c r="C178" s="343"/>
      <c r="D178" s="344"/>
      <c r="E178" s="344"/>
      <c r="F178" s="343"/>
      <c r="G178" s="345"/>
    </row>
    <row r="179" spans="1:7">
      <c r="A179" s="341"/>
      <c r="B179" s="343"/>
      <c r="C179" s="343"/>
      <c r="D179" s="344"/>
      <c r="E179" s="344"/>
      <c r="F179" s="343"/>
      <c r="G179" s="345"/>
    </row>
    <row r="180" spans="1:7">
      <c r="A180" s="341"/>
      <c r="B180" s="343"/>
      <c r="C180" s="343"/>
      <c r="D180" s="344"/>
      <c r="E180" s="344"/>
      <c r="F180" s="343"/>
      <c r="G180" s="345"/>
    </row>
    <row r="181" spans="1:7">
      <c r="A181" s="341"/>
      <c r="B181" s="343"/>
      <c r="C181" s="343"/>
      <c r="D181" s="344"/>
      <c r="E181" s="344"/>
      <c r="F181" s="343"/>
      <c r="G181" s="345"/>
    </row>
    <row r="182" spans="1:7">
      <c r="A182" s="341"/>
      <c r="B182" s="343"/>
      <c r="C182" s="343"/>
      <c r="D182" s="344"/>
      <c r="E182" s="344"/>
      <c r="F182" s="343"/>
      <c r="G182" s="345"/>
    </row>
    <row r="183" spans="1:7">
      <c r="A183" s="341"/>
      <c r="B183" s="343"/>
      <c r="C183" s="343"/>
      <c r="D183" s="344"/>
      <c r="E183" s="344"/>
      <c r="F183" s="343"/>
      <c r="G183" s="345"/>
    </row>
    <row r="184" spans="1:7">
      <c r="A184" s="341"/>
      <c r="B184" s="343"/>
      <c r="C184" s="343"/>
      <c r="D184" s="344"/>
      <c r="E184" s="344"/>
      <c r="F184" s="343"/>
      <c r="G184" s="345"/>
    </row>
    <row r="185" spans="1:7">
      <c r="A185" s="341"/>
      <c r="B185" s="343"/>
      <c r="C185" s="343"/>
      <c r="D185" s="344"/>
      <c r="E185" s="344"/>
      <c r="F185" s="343"/>
      <c r="G185" s="345"/>
    </row>
    <row r="186" spans="1:7">
      <c r="A186" s="341"/>
      <c r="B186" s="343"/>
      <c r="C186" s="343"/>
      <c r="D186" s="344"/>
      <c r="E186" s="344"/>
      <c r="F186" s="343"/>
      <c r="G186" s="345"/>
    </row>
    <row r="187" spans="1:7">
      <c r="A187" s="341"/>
      <c r="B187" s="343"/>
      <c r="C187" s="343"/>
      <c r="D187" s="344"/>
      <c r="E187" s="344"/>
      <c r="F187" s="343"/>
      <c r="G187" s="345"/>
    </row>
    <row r="188" spans="1:7">
      <c r="A188" s="341"/>
      <c r="B188" s="343"/>
      <c r="C188" s="343"/>
      <c r="D188" s="344"/>
      <c r="E188" s="344"/>
      <c r="F188" s="343"/>
      <c r="G188" s="345"/>
    </row>
    <row r="189" spans="1:7">
      <c r="A189" s="341"/>
      <c r="B189" s="343"/>
      <c r="C189" s="343"/>
      <c r="D189" s="344"/>
      <c r="E189" s="344"/>
      <c r="F189" s="343"/>
      <c r="G189" s="345"/>
    </row>
    <row r="190" spans="1:7">
      <c r="A190" s="341"/>
      <c r="B190" s="343"/>
      <c r="C190" s="343"/>
      <c r="D190" s="344"/>
      <c r="E190" s="344"/>
      <c r="F190" s="343"/>
      <c r="G190" s="345"/>
    </row>
    <row r="191" spans="1:7">
      <c r="A191" s="341"/>
      <c r="B191" s="343"/>
      <c r="C191" s="343"/>
      <c r="D191" s="344"/>
      <c r="E191" s="344"/>
      <c r="F191" s="343"/>
      <c r="G191" s="345"/>
    </row>
    <row r="192" spans="1:7">
      <c r="A192" s="341"/>
      <c r="B192" s="343"/>
      <c r="C192" s="343"/>
      <c r="D192" s="344"/>
      <c r="E192" s="344"/>
      <c r="F192" s="343"/>
      <c r="G192" s="345"/>
    </row>
    <row r="193" spans="1:7">
      <c r="A193" s="341"/>
      <c r="B193" s="343"/>
      <c r="C193" s="343"/>
      <c r="D193" s="344"/>
      <c r="E193" s="344"/>
      <c r="F193" s="343"/>
      <c r="G193" s="345"/>
    </row>
    <row r="194" spans="1:7">
      <c r="A194" s="341"/>
      <c r="B194" s="343"/>
      <c r="C194" s="343"/>
      <c r="D194" s="344"/>
      <c r="E194" s="344"/>
      <c r="F194" s="343"/>
      <c r="G194" s="345"/>
    </row>
    <row r="195" spans="1:7">
      <c r="A195" s="341"/>
      <c r="B195" s="343"/>
      <c r="C195" s="343"/>
      <c r="D195" s="344"/>
      <c r="E195" s="344"/>
      <c r="F195" s="343"/>
      <c r="G195" s="345"/>
    </row>
    <row r="196" spans="1:7">
      <c r="A196" s="341"/>
      <c r="B196" s="343"/>
      <c r="C196" s="343"/>
      <c r="D196" s="344"/>
      <c r="E196" s="344"/>
      <c r="F196" s="343"/>
      <c r="G196" s="345"/>
    </row>
    <row r="197" spans="1:7">
      <c r="A197" s="341"/>
      <c r="B197" s="343"/>
      <c r="C197" s="343"/>
      <c r="D197" s="344"/>
      <c r="E197" s="344"/>
      <c r="F197" s="343"/>
      <c r="G197" s="345"/>
    </row>
    <row r="198" spans="1:7">
      <c r="A198" s="341"/>
      <c r="B198" s="343"/>
      <c r="C198" s="343"/>
      <c r="D198" s="344"/>
      <c r="E198" s="344"/>
      <c r="F198" s="343"/>
      <c r="G198" s="345"/>
    </row>
    <row r="199" spans="1:7">
      <c r="A199" s="341"/>
      <c r="B199" s="343"/>
      <c r="C199" s="343"/>
      <c r="D199" s="344"/>
      <c r="E199" s="344"/>
      <c r="F199" s="343"/>
      <c r="G199" s="345"/>
    </row>
    <row r="200" spans="1:7">
      <c r="A200" s="341"/>
      <c r="B200" s="343"/>
      <c r="C200" s="343"/>
      <c r="D200" s="344"/>
      <c r="E200" s="344"/>
      <c r="F200" s="343"/>
      <c r="G200" s="345"/>
    </row>
    <row r="201" spans="1:7">
      <c r="A201" s="341"/>
      <c r="B201" s="343"/>
      <c r="C201" s="343"/>
      <c r="D201" s="344"/>
      <c r="E201" s="344"/>
      <c r="F201" s="343"/>
      <c r="G201" s="345"/>
    </row>
    <row r="202" spans="1:7">
      <c r="A202" s="341"/>
      <c r="B202" s="343"/>
      <c r="C202" s="343"/>
      <c r="D202" s="344"/>
      <c r="E202" s="344"/>
      <c r="F202" s="343"/>
      <c r="G202" s="345"/>
    </row>
    <row r="203" spans="1:7">
      <c r="A203" s="341"/>
      <c r="B203" s="343"/>
      <c r="C203" s="343"/>
      <c r="D203" s="344"/>
      <c r="E203" s="344"/>
      <c r="F203" s="343"/>
      <c r="G203" s="345"/>
    </row>
    <row r="204" spans="1:7">
      <c r="A204" s="341"/>
      <c r="B204" s="343"/>
      <c r="C204" s="343"/>
      <c r="D204" s="344"/>
      <c r="E204" s="344"/>
      <c r="F204" s="343"/>
      <c r="G204" s="345"/>
    </row>
    <row r="205" spans="1:7">
      <c r="A205" s="341"/>
      <c r="B205" s="343"/>
      <c r="C205" s="343"/>
      <c r="D205" s="344"/>
      <c r="E205" s="344"/>
      <c r="F205" s="343"/>
      <c r="G205" s="345"/>
    </row>
    <row r="206" spans="1:7">
      <c r="A206" s="341"/>
      <c r="B206" s="343"/>
      <c r="C206" s="343"/>
      <c r="D206" s="344"/>
      <c r="E206" s="344"/>
      <c r="F206" s="343"/>
      <c r="G206" s="345"/>
    </row>
    <row r="207" spans="1:7">
      <c r="A207" s="341"/>
      <c r="B207" s="343"/>
      <c r="C207" s="343"/>
      <c r="D207" s="344"/>
      <c r="E207" s="344"/>
      <c r="F207" s="343"/>
      <c r="G207" s="345"/>
    </row>
    <row r="208" spans="1:7">
      <c r="A208" s="341"/>
      <c r="B208" s="343"/>
      <c r="C208" s="343"/>
      <c r="D208" s="344"/>
      <c r="E208" s="344"/>
      <c r="F208" s="343"/>
      <c r="G208" s="345"/>
    </row>
    <row r="209" spans="1:7">
      <c r="A209" s="341"/>
      <c r="B209" s="343"/>
      <c r="C209" s="343"/>
      <c r="D209" s="344"/>
      <c r="E209" s="344"/>
      <c r="F209" s="343"/>
      <c r="G209" s="345"/>
    </row>
    <row r="210" spans="1:7">
      <c r="A210" s="341"/>
      <c r="B210" s="343"/>
      <c r="C210" s="343"/>
      <c r="D210" s="344"/>
      <c r="E210" s="344"/>
      <c r="F210" s="343"/>
      <c r="G210" s="345"/>
    </row>
    <row r="211" spans="1:7">
      <c r="A211" s="341"/>
      <c r="B211" s="343"/>
      <c r="C211" s="343"/>
      <c r="D211" s="344"/>
      <c r="E211" s="344"/>
      <c r="F211" s="343"/>
      <c r="G211" s="345"/>
    </row>
    <row r="212" spans="1:7">
      <c r="A212" s="341"/>
      <c r="B212" s="343"/>
      <c r="C212" s="343"/>
      <c r="D212" s="344"/>
      <c r="E212" s="344"/>
      <c r="F212" s="343"/>
      <c r="G212" s="345"/>
    </row>
    <row r="213" spans="1:7">
      <c r="A213" s="341"/>
      <c r="B213" s="343"/>
      <c r="C213" s="343"/>
      <c r="D213" s="344"/>
      <c r="E213" s="344"/>
      <c r="F213" s="343"/>
      <c r="G213" s="345"/>
    </row>
    <row r="214" spans="1:7">
      <c r="A214" s="341"/>
      <c r="B214" s="343"/>
      <c r="C214" s="343"/>
      <c r="D214" s="344"/>
      <c r="E214" s="344"/>
      <c r="F214" s="343"/>
      <c r="G214" s="345"/>
    </row>
    <row r="215" spans="1:7">
      <c r="A215" s="341"/>
      <c r="B215" s="343"/>
      <c r="C215" s="343"/>
      <c r="D215" s="344"/>
      <c r="E215" s="344"/>
      <c r="F215" s="343"/>
      <c r="G215" s="345"/>
    </row>
    <row r="216" spans="1:7">
      <c r="A216" s="341"/>
      <c r="B216" s="343"/>
      <c r="C216" s="343"/>
      <c r="D216" s="344"/>
      <c r="E216" s="344"/>
      <c r="F216" s="343"/>
      <c r="G216" s="345"/>
    </row>
    <row r="217" spans="1:7">
      <c r="A217" s="341"/>
      <c r="B217" s="343"/>
      <c r="C217" s="343"/>
      <c r="D217" s="344"/>
      <c r="E217" s="344"/>
      <c r="F217" s="343"/>
      <c r="G217" s="345"/>
    </row>
    <row r="218" spans="1:7">
      <c r="A218" s="341"/>
      <c r="B218" s="343"/>
      <c r="C218" s="343"/>
      <c r="D218" s="344"/>
      <c r="E218" s="344"/>
      <c r="F218" s="343"/>
      <c r="G218" s="345"/>
    </row>
    <row r="219" spans="1:7">
      <c r="A219" s="341"/>
      <c r="B219" s="343"/>
      <c r="C219" s="343"/>
      <c r="D219" s="344"/>
      <c r="E219" s="344"/>
      <c r="F219" s="343"/>
      <c r="G219" s="345"/>
    </row>
    <row r="220" spans="1:7">
      <c r="A220" s="341"/>
      <c r="B220" s="343"/>
      <c r="C220" s="343"/>
      <c r="D220" s="344"/>
      <c r="E220" s="344"/>
      <c r="F220" s="343"/>
      <c r="G220" s="345"/>
    </row>
    <row r="221" spans="1:7">
      <c r="A221" s="341"/>
      <c r="B221" s="343"/>
      <c r="C221" s="343"/>
      <c r="D221" s="344"/>
      <c r="E221" s="344"/>
      <c r="F221" s="343"/>
      <c r="G221" s="345"/>
    </row>
    <row r="222" spans="1:7">
      <c r="A222" s="341"/>
      <c r="B222" s="343"/>
      <c r="C222" s="343"/>
      <c r="D222" s="344"/>
      <c r="E222" s="344"/>
      <c r="F222" s="343"/>
      <c r="G222" s="345"/>
    </row>
    <row r="223" spans="1:7">
      <c r="A223" s="341"/>
      <c r="B223" s="343"/>
      <c r="C223" s="343"/>
      <c r="D223" s="344"/>
      <c r="E223" s="344"/>
      <c r="F223" s="343"/>
      <c r="G223" s="345"/>
    </row>
    <row r="224" spans="1:7">
      <c r="A224" s="341"/>
      <c r="B224" s="343"/>
      <c r="C224" s="343"/>
      <c r="D224" s="344"/>
      <c r="E224" s="344"/>
      <c r="F224" s="343"/>
      <c r="G224" s="345"/>
    </row>
    <row r="225" spans="1:7">
      <c r="A225" s="341"/>
      <c r="B225" s="343"/>
      <c r="C225" s="343"/>
      <c r="D225" s="344"/>
      <c r="E225" s="344"/>
      <c r="F225" s="343"/>
      <c r="G225" s="345"/>
    </row>
    <row r="226" spans="1:7">
      <c r="A226" s="341"/>
      <c r="B226" s="343"/>
      <c r="C226" s="343"/>
      <c r="D226" s="344"/>
      <c r="E226" s="344"/>
      <c r="F226" s="343"/>
      <c r="G226" s="345"/>
    </row>
    <row r="227" spans="1:7">
      <c r="A227" s="341"/>
      <c r="B227" s="343"/>
      <c r="C227" s="343"/>
      <c r="D227" s="344"/>
      <c r="E227" s="344"/>
      <c r="F227" s="343"/>
      <c r="G227" s="345"/>
    </row>
    <row r="228" spans="1:7">
      <c r="A228" s="341"/>
      <c r="B228" s="343"/>
      <c r="C228" s="343"/>
      <c r="D228" s="344"/>
      <c r="E228" s="344"/>
      <c r="F228" s="343"/>
      <c r="G228" s="345"/>
    </row>
    <row r="229" spans="1:7">
      <c r="A229" s="341"/>
      <c r="B229" s="343"/>
      <c r="C229" s="343"/>
      <c r="D229" s="344"/>
      <c r="E229" s="344"/>
      <c r="F229" s="343"/>
      <c r="G229" s="345"/>
    </row>
    <row r="230" spans="1:7">
      <c r="A230" s="341"/>
      <c r="B230" s="343"/>
      <c r="C230" s="343"/>
      <c r="D230" s="344"/>
      <c r="E230" s="344"/>
      <c r="F230" s="343"/>
      <c r="G230" s="345"/>
    </row>
    <row r="231" spans="1:7">
      <c r="A231" s="341"/>
      <c r="B231" s="343"/>
      <c r="C231" s="343"/>
      <c r="D231" s="344"/>
      <c r="E231" s="344"/>
      <c r="F231" s="343"/>
      <c r="G231" s="345"/>
    </row>
    <row r="232" spans="1:7">
      <c r="A232" s="341"/>
      <c r="B232" s="343"/>
      <c r="C232" s="343"/>
      <c r="D232" s="344"/>
      <c r="E232" s="344"/>
      <c r="F232" s="343"/>
      <c r="G232" s="345"/>
    </row>
    <row r="233" spans="1:7">
      <c r="A233" s="341"/>
      <c r="B233" s="343"/>
      <c r="C233" s="343"/>
      <c r="D233" s="344"/>
      <c r="E233" s="344"/>
      <c r="F233" s="343"/>
      <c r="G233" s="345"/>
    </row>
    <row r="234" spans="1:7">
      <c r="A234" s="341"/>
      <c r="B234" s="343"/>
      <c r="C234" s="343"/>
      <c r="D234" s="344"/>
      <c r="E234" s="344"/>
      <c r="F234" s="343"/>
      <c r="G234" s="345"/>
    </row>
    <row r="235" spans="1:7">
      <c r="A235" s="341"/>
      <c r="B235" s="343"/>
      <c r="C235" s="343"/>
      <c r="D235" s="344"/>
      <c r="E235" s="344"/>
      <c r="F235" s="343"/>
      <c r="G235" s="345"/>
    </row>
    <row r="236" spans="1:7">
      <c r="A236" s="341"/>
      <c r="B236" s="343"/>
      <c r="C236" s="343"/>
      <c r="D236" s="344"/>
      <c r="E236" s="344"/>
      <c r="F236" s="343"/>
      <c r="G236" s="345"/>
    </row>
    <row r="237" spans="1:7">
      <c r="A237" s="341"/>
      <c r="B237" s="343"/>
      <c r="C237" s="343"/>
      <c r="D237" s="344"/>
      <c r="E237" s="344"/>
      <c r="F237" s="343"/>
      <c r="G237" s="345"/>
    </row>
    <row r="238" spans="1:7">
      <c r="A238" s="341"/>
      <c r="B238" s="343"/>
      <c r="C238" s="343"/>
      <c r="D238" s="344"/>
      <c r="E238" s="344"/>
      <c r="F238" s="343"/>
      <c r="G238" s="345"/>
    </row>
    <row r="239" spans="1:7">
      <c r="A239" s="341"/>
      <c r="B239" s="343"/>
      <c r="C239" s="343"/>
      <c r="D239" s="344"/>
      <c r="E239" s="344"/>
      <c r="F239" s="343"/>
      <c r="G239" s="345"/>
    </row>
    <row r="240" spans="1:7">
      <c r="A240" s="341"/>
      <c r="B240" s="343"/>
      <c r="C240" s="343"/>
      <c r="D240" s="344"/>
      <c r="E240" s="344"/>
      <c r="F240" s="343"/>
      <c r="G240" s="345"/>
    </row>
    <row r="241" spans="1:7">
      <c r="A241" s="341"/>
      <c r="B241" s="343"/>
      <c r="C241" s="343"/>
      <c r="D241" s="344"/>
      <c r="E241" s="344"/>
      <c r="F241" s="343"/>
      <c r="G241" s="345"/>
    </row>
    <row r="242" spans="1:7">
      <c r="A242" s="341"/>
      <c r="B242" s="343"/>
      <c r="C242" s="343"/>
      <c r="D242" s="344"/>
      <c r="E242" s="344"/>
      <c r="F242" s="343"/>
      <c r="G242" s="345"/>
    </row>
    <row r="243" spans="1:7">
      <c r="A243" s="341"/>
      <c r="B243" s="343"/>
      <c r="C243" s="343"/>
      <c r="D243" s="344"/>
      <c r="E243" s="344"/>
      <c r="F243" s="343"/>
      <c r="G243" s="345"/>
    </row>
    <row r="244" spans="1:7">
      <c r="A244" s="341"/>
      <c r="B244" s="343"/>
      <c r="C244" s="343"/>
      <c r="D244" s="344"/>
      <c r="E244" s="344"/>
      <c r="F244" s="343"/>
      <c r="G244" s="345"/>
    </row>
    <row r="245" spans="1:7">
      <c r="A245" s="341"/>
      <c r="B245" s="343"/>
      <c r="C245" s="343"/>
      <c r="D245" s="344"/>
      <c r="E245" s="344"/>
      <c r="F245" s="343"/>
      <c r="G245" s="345"/>
    </row>
    <row r="246" spans="1:7">
      <c r="A246" s="341"/>
      <c r="B246" s="343"/>
      <c r="C246" s="343"/>
      <c r="D246" s="344"/>
      <c r="E246" s="344"/>
      <c r="F246" s="343"/>
      <c r="G246" s="345"/>
    </row>
    <row r="247" spans="1:7">
      <c r="A247" s="341"/>
      <c r="B247" s="343"/>
      <c r="C247" s="343"/>
      <c r="D247" s="344"/>
      <c r="E247" s="344"/>
      <c r="F247" s="343"/>
      <c r="G247" s="345"/>
    </row>
    <row r="248" spans="1:7">
      <c r="A248" s="341"/>
      <c r="B248" s="343"/>
      <c r="C248" s="343"/>
      <c r="D248" s="344"/>
      <c r="E248" s="344"/>
      <c r="F248" s="343"/>
      <c r="G248" s="345"/>
    </row>
    <row r="249" spans="1:7">
      <c r="A249" s="341"/>
      <c r="B249" s="343"/>
      <c r="C249" s="343"/>
      <c r="D249" s="344"/>
      <c r="E249" s="344"/>
      <c r="F249" s="343"/>
      <c r="G249" s="345"/>
    </row>
    <row r="250" spans="1:7">
      <c r="A250" s="341"/>
      <c r="B250" s="343"/>
      <c r="C250" s="343"/>
      <c r="D250" s="344"/>
      <c r="E250" s="344"/>
      <c r="F250" s="343"/>
      <c r="G250" s="345"/>
    </row>
    <row r="251" spans="1:7">
      <c r="A251" s="341"/>
      <c r="B251" s="343"/>
      <c r="C251" s="343"/>
      <c r="D251" s="344"/>
      <c r="E251" s="344"/>
      <c r="F251" s="343"/>
      <c r="G251" s="345"/>
    </row>
    <row r="252" spans="1:7">
      <c r="A252" s="341"/>
      <c r="B252" s="343"/>
      <c r="C252" s="343"/>
      <c r="D252" s="344"/>
      <c r="E252" s="344"/>
      <c r="F252" s="343"/>
      <c r="G252" s="345"/>
    </row>
    <row r="253" spans="1:7">
      <c r="A253" s="341"/>
      <c r="B253" s="343"/>
      <c r="C253" s="343"/>
      <c r="D253" s="344"/>
      <c r="E253" s="344"/>
      <c r="F253" s="343"/>
      <c r="G253" s="345"/>
    </row>
    <row r="254" spans="1:7">
      <c r="A254" s="341"/>
      <c r="B254" s="343"/>
      <c r="C254" s="343"/>
      <c r="D254" s="344"/>
      <c r="E254" s="344"/>
      <c r="F254" s="343"/>
      <c r="G254" s="345"/>
    </row>
    <row r="255" spans="1:7">
      <c r="A255" s="341"/>
      <c r="B255" s="343"/>
      <c r="C255" s="343"/>
      <c r="D255" s="344"/>
      <c r="E255" s="344"/>
      <c r="F255" s="343"/>
      <c r="G255" s="345"/>
    </row>
    <row r="256" spans="1:7">
      <c r="A256" s="341"/>
      <c r="B256" s="343"/>
      <c r="C256" s="343"/>
      <c r="D256" s="344"/>
      <c r="E256" s="344"/>
      <c r="F256" s="343"/>
      <c r="G256" s="345"/>
    </row>
    <row r="257" spans="1:7">
      <c r="A257" s="341"/>
      <c r="B257" s="343"/>
      <c r="C257" s="343"/>
      <c r="D257" s="344"/>
      <c r="E257" s="344"/>
      <c r="F257" s="343"/>
      <c r="G257" s="345"/>
    </row>
    <row r="258" spans="1:7">
      <c r="A258" s="341"/>
      <c r="B258" s="343"/>
      <c r="C258" s="343"/>
      <c r="D258" s="344"/>
      <c r="E258" s="344"/>
      <c r="F258" s="343"/>
      <c r="G258" s="345"/>
    </row>
    <row r="259" spans="1:7">
      <c r="A259" s="341"/>
      <c r="B259" s="343"/>
      <c r="C259" s="343"/>
      <c r="D259" s="344"/>
      <c r="E259" s="344"/>
      <c r="F259" s="343"/>
      <c r="G259" s="345"/>
    </row>
    <row r="260" spans="1:7">
      <c r="A260" s="341"/>
      <c r="B260" s="343"/>
      <c r="C260" s="343"/>
      <c r="D260" s="344"/>
      <c r="E260" s="344"/>
      <c r="F260" s="343"/>
      <c r="G260" s="345"/>
    </row>
    <row r="261" spans="1:7">
      <c r="A261" s="341"/>
      <c r="B261" s="343"/>
      <c r="C261" s="343"/>
      <c r="D261" s="344"/>
      <c r="E261" s="344"/>
      <c r="F261" s="343"/>
      <c r="G261" s="345"/>
    </row>
    <row r="262" spans="1:7">
      <c r="A262" s="341"/>
      <c r="B262" s="343"/>
      <c r="C262" s="343"/>
      <c r="D262" s="344"/>
      <c r="E262" s="344"/>
      <c r="F262" s="343"/>
      <c r="G262" s="345"/>
    </row>
    <row r="263" spans="1:7">
      <c r="A263" s="341"/>
      <c r="B263" s="343"/>
      <c r="C263" s="343"/>
      <c r="D263" s="344"/>
      <c r="E263" s="344"/>
      <c r="F263" s="343"/>
      <c r="G263" s="345"/>
    </row>
    <row r="264" spans="1:7">
      <c r="A264" s="341"/>
      <c r="B264" s="343"/>
      <c r="C264" s="343"/>
      <c r="D264" s="344"/>
      <c r="E264" s="344"/>
      <c r="F264" s="343"/>
      <c r="G264" s="345"/>
    </row>
    <row r="265" spans="1:7">
      <c r="A265" s="341"/>
      <c r="B265" s="343"/>
      <c r="C265" s="343"/>
      <c r="D265" s="344"/>
      <c r="E265" s="344"/>
      <c r="F265" s="343"/>
      <c r="G265" s="345"/>
    </row>
    <row r="266" spans="1:7">
      <c r="A266" s="341"/>
      <c r="B266" s="343"/>
      <c r="C266" s="343"/>
      <c r="D266" s="344"/>
      <c r="E266" s="344"/>
      <c r="F266" s="343"/>
      <c r="G266" s="345"/>
    </row>
    <row r="267" spans="1:7">
      <c r="A267" s="341"/>
      <c r="B267" s="343"/>
      <c r="C267" s="343"/>
      <c r="D267" s="344"/>
      <c r="E267" s="344"/>
      <c r="F267" s="343"/>
      <c r="G267" s="345"/>
    </row>
    <row r="268" spans="1:7">
      <c r="A268" s="341"/>
      <c r="B268" s="343"/>
      <c r="C268" s="343"/>
      <c r="D268" s="344"/>
      <c r="E268" s="344"/>
      <c r="F268" s="343"/>
      <c r="G268" s="345"/>
    </row>
    <row r="269" spans="1:7">
      <c r="A269" s="341"/>
      <c r="B269" s="343"/>
      <c r="C269" s="343"/>
      <c r="D269" s="344"/>
      <c r="E269" s="344"/>
      <c r="F269" s="343"/>
      <c r="G269" s="345"/>
    </row>
    <row r="270" spans="1:7">
      <c r="A270" s="341"/>
      <c r="B270" s="343"/>
      <c r="C270" s="343"/>
      <c r="D270" s="344"/>
      <c r="E270" s="344"/>
      <c r="F270" s="343"/>
      <c r="G270" s="345"/>
    </row>
    <row r="271" spans="1:7">
      <c r="A271" s="341"/>
      <c r="B271" s="343"/>
      <c r="C271" s="343"/>
      <c r="D271" s="344"/>
      <c r="E271" s="344"/>
      <c r="F271" s="343"/>
      <c r="G271" s="345"/>
    </row>
    <row r="272" spans="1:7">
      <c r="A272" s="341"/>
      <c r="B272" s="343"/>
      <c r="C272" s="343"/>
      <c r="D272" s="344"/>
      <c r="E272" s="344"/>
      <c r="F272" s="343"/>
      <c r="G272" s="345"/>
    </row>
    <row r="273" spans="1:7">
      <c r="A273" s="341"/>
      <c r="B273" s="343"/>
      <c r="C273" s="343"/>
      <c r="D273" s="344"/>
      <c r="E273" s="344"/>
      <c r="F273" s="343"/>
      <c r="G273" s="345"/>
    </row>
    <row r="274" spans="1:7">
      <c r="A274" s="341"/>
      <c r="B274" s="343"/>
      <c r="C274" s="343"/>
      <c r="D274" s="344"/>
      <c r="E274" s="344"/>
      <c r="F274" s="343"/>
      <c r="G274" s="345"/>
    </row>
    <row r="275" spans="1:7">
      <c r="A275" s="341"/>
      <c r="B275" s="343"/>
      <c r="C275" s="343"/>
      <c r="D275" s="344"/>
      <c r="E275" s="344"/>
      <c r="F275" s="343"/>
      <c r="G275" s="345"/>
    </row>
    <row r="276" spans="1:7">
      <c r="A276" s="341"/>
      <c r="B276" s="343"/>
      <c r="C276" s="343"/>
      <c r="D276" s="344"/>
      <c r="E276" s="344"/>
      <c r="F276" s="343"/>
      <c r="G276" s="345"/>
    </row>
    <row r="277" spans="1:7">
      <c r="A277" s="341"/>
      <c r="B277" s="343"/>
      <c r="C277" s="343"/>
      <c r="D277" s="344"/>
      <c r="E277" s="344"/>
      <c r="F277" s="343"/>
      <c r="G277" s="345"/>
    </row>
    <row r="278" spans="1:7">
      <c r="A278" s="341"/>
      <c r="B278" s="343"/>
      <c r="C278" s="343"/>
      <c r="D278" s="344"/>
      <c r="E278" s="344"/>
      <c r="F278" s="343"/>
      <c r="G278" s="345"/>
    </row>
    <row r="279" spans="1:7">
      <c r="A279" s="341"/>
      <c r="B279" s="343"/>
      <c r="C279" s="343"/>
      <c r="D279" s="344"/>
      <c r="E279" s="344"/>
      <c r="F279" s="343"/>
      <c r="G279" s="345"/>
    </row>
    <row r="280" spans="1:7">
      <c r="A280" s="341"/>
      <c r="B280" s="343"/>
      <c r="C280" s="343"/>
      <c r="D280" s="344"/>
      <c r="E280" s="344"/>
      <c r="F280" s="343"/>
      <c r="G280" s="345"/>
    </row>
    <row r="281" spans="1:7">
      <c r="A281" s="341"/>
      <c r="B281" s="343"/>
      <c r="C281" s="343"/>
      <c r="D281" s="344"/>
      <c r="E281" s="344"/>
      <c r="F281" s="343"/>
      <c r="G281" s="345"/>
    </row>
    <row r="282" spans="1:7">
      <c r="A282" s="341"/>
      <c r="B282" s="343"/>
      <c r="C282" s="343"/>
      <c r="D282" s="344"/>
      <c r="E282" s="344"/>
      <c r="F282" s="343"/>
      <c r="G282" s="345"/>
    </row>
    <row r="283" spans="1:7">
      <c r="A283" s="341"/>
      <c r="B283" s="343"/>
      <c r="C283" s="343"/>
      <c r="D283" s="344"/>
      <c r="E283" s="344"/>
      <c r="F283" s="343"/>
      <c r="G283" s="345"/>
    </row>
    <row r="284" spans="1:7">
      <c r="A284" s="341"/>
      <c r="B284" s="343"/>
      <c r="C284" s="343"/>
      <c r="D284" s="344"/>
      <c r="E284" s="344"/>
      <c r="F284" s="343"/>
      <c r="G284" s="345"/>
    </row>
    <row r="285" spans="1:7">
      <c r="A285" s="341"/>
      <c r="B285" s="343"/>
      <c r="C285" s="343"/>
      <c r="D285" s="344"/>
      <c r="E285" s="344"/>
      <c r="F285" s="343"/>
      <c r="G285" s="345"/>
    </row>
    <row r="286" spans="1:7">
      <c r="A286" s="341"/>
      <c r="B286" s="343"/>
      <c r="C286" s="343"/>
      <c r="D286" s="344"/>
      <c r="E286" s="344"/>
      <c r="F286" s="343"/>
      <c r="G286" s="345"/>
    </row>
    <row r="287" spans="1:7">
      <c r="A287" s="341"/>
      <c r="B287" s="343"/>
      <c r="C287" s="343"/>
      <c r="D287" s="344"/>
      <c r="E287" s="344"/>
      <c r="F287" s="343"/>
      <c r="G287" s="345"/>
    </row>
    <row r="288" spans="1:7">
      <c r="A288" s="341"/>
      <c r="B288" s="343"/>
      <c r="C288" s="343"/>
      <c r="D288" s="344"/>
      <c r="E288" s="344"/>
      <c r="F288" s="343"/>
      <c r="G288" s="345"/>
    </row>
    <row r="289" spans="1:7">
      <c r="A289" s="341"/>
      <c r="B289" s="343"/>
      <c r="C289" s="343"/>
      <c r="D289" s="344"/>
      <c r="E289" s="344"/>
      <c r="F289" s="343"/>
      <c r="G289" s="345"/>
    </row>
    <row r="290" spans="1:7">
      <c r="A290" s="341"/>
      <c r="B290" s="343"/>
      <c r="C290" s="343"/>
      <c r="D290" s="344"/>
      <c r="E290" s="344"/>
      <c r="F290" s="343"/>
      <c r="G290" s="345"/>
    </row>
    <row r="291" spans="1:7">
      <c r="A291" s="341"/>
      <c r="B291" s="343"/>
      <c r="C291" s="343"/>
      <c r="D291" s="344"/>
      <c r="E291" s="344"/>
      <c r="F291" s="343"/>
      <c r="G291" s="345"/>
    </row>
    <row r="292" spans="1:7">
      <c r="A292" s="341"/>
      <c r="B292" s="343"/>
      <c r="C292" s="343"/>
      <c r="D292" s="344"/>
      <c r="E292" s="344"/>
      <c r="F292" s="343"/>
      <c r="G292" s="345"/>
    </row>
    <row r="293" spans="1:7">
      <c r="A293" s="341"/>
      <c r="B293" s="343"/>
      <c r="C293" s="343"/>
      <c r="D293" s="344"/>
      <c r="E293" s="344"/>
      <c r="F293" s="343"/>
      <c r="G293" s="345"/>
    </row>
    <row r="294" spans="1:7">
      <c r="A294" s="341"/>
      <c r="B294" s="343"/>
      <c r="C294" s="343"/>
      <c r="D294" s="344"/>
      <c r="E294" s="344"/>
      <c r="F294" s="343"/>
      <c r="G294" s="345"/>
    </row>
    <row r="295" spans="1:7">
      <c r="A295" s="341"/>
      <c r="B295" s="343"/>
      <c r="C295" s="343"/>
      <c r="D295" s="344"/>
      <c r="E295" s="344"/>
      <c r="F295" s="343"/>
      <c r="G295" s="345"/>
    </row>
    <row r="296" spans="1:7">
      <c r="A296" s="341"/>
      <c r="B296" s="343"/>
      <c r="C296" s="343"/>
      <c r="D296" s="344"/>
      <c r="E296" s="344"/>
      <c r="F296" s="343"/>
      <c r="G296" s="345"/>
    </row>
    <row r="297" spans="1:7">
      <c r="A297" s="341"/>
      <c r="B297" s="343"/>
      <c r="C297" s="343"/>
      <c r="D297" s="344"/>
      <c r="E297" s="344"/>
      <c r="F297" s="343"/>
      <c r="G297" s="345"/>
    </row>
    <row r="298" spans="1:7">
      <c r="A298" s="341"/>
      <c r="B298" s="343"/>
      <c r="C298" s="343"/>
      <c r="D298" s="344"/>
      <c r="E298" s="344"/>
      <c r="F298" s="343"/>
      <c r="G298" s="345"/>
    </row>
    <row r="299" spans="1:7">
      <c r="A299" s="341"/>
      <c r="B299" s="343"/>
      <c r="C299" s="343"/>
      <c r="D299" s="344"/>
      <c r="E299" s="344"/>
      <c r="F299" s="343"/>
      <c r="G299" s="345"/>
    </row>
    <row r="300" spans="1:7">
      <c r="A300" s="341"/>
      <c r="B300" s="343"/>
      <c r="C300" s="343"/>
      <c r="D300" s="344"/>
      <c r="E300" s="344"/>
      <c r="F300" s="343"/>
      <c r="G300" s="345"/>
    </row>
    <row r="301" spans="1:7">
      <c r="A301" s="341"/>
      <c r="B301" s="343"/>
      <c r="C301" s="343"/>
      <c r="D301" s="344"/>
      <c r="E301" s="344"/>
      <c r="F301" s="343"/>
      <c r="G301" s="345"/>
    </row>
    <row r="302" spans="1:7">
      <c r="A302" s="341"/>
      <c r="B302" s="343"/>
      <c r="C302" s="343"/>
      <c r="D302" s="344"/>
      <c r="E302" s="344"/>
      <c r="F302" s="343"/>
      <c r="G302" s="345"/>
    </row>
    <row r="303" spans="1:7">
      <c r="A303" s="341"/>
      <c r="B303" s="343"/>
      <c r="C303" s="343"/>
      <c r="D303" s="344"/>
      <c r="E303" s="344"/>
      <c r="F303" s="343"/>
      <c r="G303" s="345"/>
    </row>
    <row r="304" spans="1:7">
      <c r="A304" s="341"/>
      <c r="B304" s="343"/>
      <c r="C304" s="343"/>
      <c r="D304" s="344"/>
      <c r="E304" s="344"/>
      <c r="F304" s="343"/>
      <c r="G304" s="345"/>
    </row>
    <row r="305" spans="1:7">
      <c r="A305" s="341"/>
      <c r="B305" s="343"/>
      <c r="C305" s="343"/>
      <c r="D305" s="344"/>
      <c r="E305" s="344"/>
      <c r="F305" s="343"/>
      <c r="G305" s="345"/>
    </row>
    <row r="306" spans="1:7">
      <c r="A306" s="341"/>
      <c r="B306" s="343"/>
      <c r="C306" s="343"/>
      <c r="D306" s="344"/>
      <c r="E306" s="344"/>
      <c r="F306" s="343"/>
      <c r="G306" s="345"/>
    </row>
    <row r="307" spans="1:7">
      <c r="A307" s="341"/>
      <c r="B307" s="343"/>
      <c r="C307" s="343"/>
      <c r="D307" s="344"/>
      <c r="E307" s="344"/>
      <c r="F307" s="343"/>
      <c r="G307" s="345"/>
    </row>
    <row r="308" spans="1:7">
      <c r="A308" s="341"/>
      <c r="B308" s="343"/>
      <c r="C308" s="343"/>
      <c r="D308" s="344"/>
      <c r="E308" s="344"/>
      <c r="F308" s="343"/>
      <c r="G308" s="345"/>
    </row>
    <row r="309" spans="1:7">
      <c r="A309" s="341"/>
      <c r="B309" s="343"/>
      <c r="C309" s="343"/>
      <c r="D309" s="344"/>
      <c r="E309" s="344"/>
      <c r="F309" s="343"/>
      <c r="G309" s="345"/>
    </row>
    <row r="310" spans="1:7">
      <c r="A310" s="341"/>
      <c r="B310" s="343"/>
      <c r="C310" s="343"/>
      <c r="D310" s="344"/>
      <c r="E310" s="344"/>
      <c r="F310" s="343"/>
      <c r="G310" s="345"/>
    </row>
    <row r="311" spans="1:7">
      <c r="A311" s="341"/>
      <c r="B311" s="343"/>
      <c r="C311" s="343"/>
      <c r="D311" s="344"/>
      <c r="E311" s="344"/>
      <c r="F311" s="343"/>
      <c r="G311" s="345"/>
    </row>
    <row r="312" spans="1:7">
      <c r="A312" s="341"/>
      <c r="B312" s="343"/>
      <c r="C312" s="343"/>
      <c r="D312" s="344"/>
      <c r="E312" s="344"/>
      <c r="F312" s="343"/>
      <c r="G312" s="345"/>
    </row>
    <row r="313" spans="1:7">
      <c r="A313" s="341"/>
      <c r="B313" s="343"/>
      <c r="C313" s="343"/>
      <c r="D313" s="344"/>
      <c r="E313" s="344"/>
      <c r="F313" s="343"/>
      <c r="G313" s="345"/>
    </row>
    <row r="314" spans="1:7">
      <c r="A314" s="341"/>
      <c r="B314" s="343"/>
      <c r="C314" s="343"/>
      <c r="D314" s="344"/>
      <c r="E314" s="344"/>
      <c r="F314" s="343"/>
      <c r="G314" s="345"/>
    </row>
    <row r="315" spans="1:7">
      <c r="A315" s="341"/>
      <c r="B315" s="343"/>
      <c r="C315" s="343"/>
      <c r="D315" s="344"/>
      <c r="E315" s="344"/>
      <c r="F315" s="343"/>
      <c r="G315" s="345"/>
    </row>
    <row r="316" spans="1:7">
      <c r="A316" s="341"/>
      <c r="B316" s="343"/>
      <c r="C316" s="343"/>
      <c r="D316" s="344"/>
      <c r="E316" s="344"/>
      <c r="F316" s="343"/>
      <c r="G316" s="345"/>
    </row>
    <row r="317" spans="1:7">
      <c r="A317" s="341"/>
      <c r="B317" s="343"/>
      <c r="C317" s="343"/>
      <c r="D317" s="344"/>
      <c r="E317" s="344"/>
      <c r="F317" s="343"/>
      <c r="G317" s="345"/>
    </row>
    <row r="318" spans="1:7">
      <c r="A318" s="341"/>
      <c r="B318" s="343"/>
      <c r="C318" s="343"/>
      <c r="D318" s="344"/>
      <c r="E318" s="344"/>
      <c r="F318" s="343"/>
      <c r="G318" s="345"/>
    </row>
    <row r="319" spans="1:7">
      <c r="A319" s="341"/>
      <c r="B319" s="343"/>
      <c r="C319" s="343"/>
      <c r="D319" s="344"/>
      <c r="E319" s="344"/>
      <c r="F319" s="343"/>
      <c r="G319" s="345"/>
    </row>
    <row r="320" spans="1:7">
      <c r="A320" s="341"/>
      <c r="B320" s="343"/>
      <c r="C320" s="343"/>
      <c r="D320" s="344"/>
      <c r="E320" s="344"/>
      <c r="F320" s="343"/>
      <c r="G320" s="345"/>
    </row>
    <row r="321" spans="1:7">
      <c r="A321" s="341"/>
      <c r="B321" s="343"/>
      <c r="C321" s="343"/>
      <c r="D321" s="344"/>
      <c r="E321" s="344"/>
      <c r="F321" s="343"/>
      <c r="G321" s="345"/>
    </row>
    <row r="322" spans="1:7">
      <c r="A322" s="341"/>
      <c r="B322" s="343"/>
      <c r="C322" s="343"/>
      <c r="D322" s="344"/>
      <c r="E322" s="344"/>
      <c r="F322" s="343"/>
      <c r="G322" s="345"/>
    </row>
    <row r="323" spans="1:7">
      <c r="A323" s="341"/>
      <c r="B323" s="343"/>
      <c r="C323" s="343"/>
      <c r="D323" s="344"/>
      <c r="E323" s="344"/>
      <c r="F323" s="343"/>
      <c r="G323" s="345"/>
    </row>
    <row r="324" spans="1:7">
      <c r="A324" s="341"/>
      <c r="B324" s="343"/>
      <c r="C324" s="343"/>
      <c r="D324" s="344"/>
      <c r="E324" s="344"/>
      <c r="F324" s="343"/>
      <c r="G324" s="345"/>
    </row>
    <row r="325" spans="1:7">
      <c r="A325" s="341"/>
      <c r="B325" s="343"/>
      <c r="C325" s="343"/>
      <c r="D325" s="344"/>
      <c r="E325" s="344"/>
      <c r="F325" s="343"/>
      <c r="G325" s="345"/>
    </row>
    <row r="326" spans="1:7">
      <c r="A326" s="341"/>
      <c r="B326" s="343"/>
      <c r="C326" s="343"/>
      <c r="D326" s="344"/>
      <c r="E326" s="344"/>
      <c r="F326" s="343"/>
      <c r="G326" s="345"/>
    </row>
    <row r="327" spans="1:7">
      <c r="A327" s="341"/>
      <c r="B327" s="343"/>
      <c r="C327" s="343"/>
      <c r="D327" s="344"/>
      <c r="E327" s="344"/>
      <c r="F327" s="343"/>
      <c r="G327" s="345"/>
    </row>
    <row r="328" spans="1:7">
      <c r="A328" s="341"/>
      <c r="B328" s="343"/>
      <c r="C328" s="343"/>
      <c r="D328" s="344"/>
      <c r="E328" s="344"/>
      <c r="F328" s="343"/>
      <c r="G328" s="345"/>
    </row>
    <row r="329" spans="1:7">
      <c r="A329" s="341"/>
      <c r="B329" s="343"/>
      <c r="C329" s="343"/>
      <c r="D329" s="344"/>
      <c r="E329" s="344"/>
      <c r="F329" s="343"/>
      <c r="G329" s="345"/>
    </row>
    <row r="330" spans="1:7">
      <c r="A330" s="341"/>
      <c r="B330" s="343"/>
      <c r="C330" s="343"/>
      <c r="D330" s="344"/>
      <c r="E330" s="344"/>
      <c r="F330" s="343"/>
      <c r="G330" s="345"/>
    </row>
    <row r="331" spans="1:7">
      <c r="A331" s="341"/>
      <c r="B331" s="343"/>
      <c r="C331" s="343"/>
      <c r="D331" s="344"/>
      <c r="E331" s="344"/>
      <c r="F331" s="343"/>
      <c r="G331" s="345"/>
    </row>
    <row r="332" spans="1:7">
      <c r="A332" s="341"/>
      <c r="B332" s="343"/>
      <c r="C332" s="343"/>
      <c r="D332" s="344"/>
      <c r="E332" s="344"/>
      <c r="F332" s="343"/>
      <c r="G332" s="345"/>
    </row>
    <row r="333" spans="1:7">
      <c r="A333" s="341"/>
      <c r="B333" s="343"/>
      <c r="C333" s="343"/>
      <c r="D333" s="344"/>
      <c r="E333" s="344"/>
      <c r="F333" s="343"/>
      <c r="G333" s="345"/>
    </row>
    <row r="334" spans="1:7">
      <c r="A334" s="341"/>
      <c r="B334" s="343"/>
      <c r="C334" s="343"/>
      <c r="D334" s="344"/>
      <c r="E334" s="344"/>
      <c r="F334" s="343"/>
      <c r="G334" s="345"/>
    </row>
    <row r="335" spans="1:7">
      <c r="A335" s="341"/>
      <c r="B335" s="343"/>
      <c r="C335" s="343"/>
      <c r="D335" s="344"/>
      <c r="E335" s="344"/>
      <c r="F335" s="343"/>
      <c r="G335" s="345"/>
    </row>
    <row r="336" spans="1:7">
      <c r="A336" s="341"/>
      <c r="B336" s="343"/>
      <c r="C336" s="343"/>
      <c r="D336" s="344"/>
      <c r="E336" s="344"/>
      <c r="F336" s="343"/>
      <c r="G336" s="345"/>
    </row>
    <row r="337" spans="1:7">
      <c r="A337" s="341"/>
      <c r="B337" s="343"/>
      <c r="C337" s="343"/>
      <c r="D337" s="344"/>
      <c r="E337" s="344"/>
      <c r="F337" s="343"/>
      <c r="G337" s="345"/>
    </row>
    <row r="338" spans="1:7">
      <c r="A338" s="341"/>
      <c r="B338" s="343"/>
      <c r="C338" s="343"/>
      <c r="D338" s="344"/>
      <c r="E338" s="344"/>
      <c r="F338" s="343"/>
      <c r="G338" s="345"/>
    </row>
    <row r="339" spans="1:7">
      <c r="A339" s="341"/>
      <c r="B339" s="343"/>
      <c r="C339" s="343"/>
      <c r="D339" s="344"/>
      <c r="E339" s="344"/>
      <c r="F339" s="343"/>
      <c r="G339" s="345"/>
    </row>
    <row r="340" spans="1:7">
      <c r="A340" s="341"/>
      <c r="B340" s="343"/>
      <c r="C340" s="343"/>
      <c r="D340" s="344"/>
      <c r="E340" s="344"/>
      <c r="F340" s="343"/>
      <c r="G340" s="345"/>
    </row>
    <row r="341" spans="1:7">
      <c r="A341" s="341"/>
      <c r="B341" s="343"/>
      <c r="C341" s="343"/>
      <c r="D341" s="344"/>
      <c r="E341" s="344"/>
      <c r="F341" s="343"/>
      <c r="G341" s="345"/>
    </row>
    <row r="342" spans="1:7">
      <c r="A342" s="341"/>
      <c r="B342" s="343"/>
      <c r="C342" s="343"/>
      <c r="D342" s="344"/>
      <c r="E342" s="344"/>
      <c r="F342" s="343"/>
      <c r="G342" s="345"/>
    </row>
    <row r="343" spans="1:7">
      <c r="A343" s="341"/>
      <c r="B343" s="343"/>
      <c r="C343" s="343"/>
      <c r="D343" s="344"/>
      <c r="E343" s="344"/>
      <c r="F343" s="343"/>
      <c r="G343" s="345"/>
    </row>
    <row r="344" spans="1:7">
      <c r="A344" s="341"/>
      <c r="B344" s="343"/>
      <c r="C344" s="343"/>
      <c r="D344" s="344"/>
      <c r="E344" s="344"/>
      <c r="F344" s="343"/>
      <c r="G344" s="345"/>
    </row>
    <row r="345" spans="1:7">
      <c r="A345" s="341"/>
      <c r="B345" s="343"/>
      <c r="C345" s="343"/>
      <c r="D345" s="344"/>
      <c r="E345" s="344"/>
      <c r="F345" s="343"/>
      <c r="G345" s="345"/>
    </row>
    <row r="346" spans="1:7">
      <c r="A346" s="341"/>
      <c r="B346" s="343"/>
      <c r="C346" s="343"/>
      <c r="D346" s="344"/>
      <c r="E346" s="344"/>
      <c r="F346" s="343"/>
      <c r="G346" s="345"/>
    </row>
    <row r="347" spans="1:7">
      <c r="A347" s="341"/>
      <c r="B347" s="343"/>
      <c r="C347" s="343"/>
      <c r="D347" s="344"/>
      <c r="E347" s="344"/>
      <c r="F347" s="343"/>
      <c r="G347" s="345"/>
    </row>
    <row r="348" spans="1:7">
      <c r="A348" s="341"/>
      <c r="B348" s="343"/>
      <c r="C348" s="343"/>
      <c r="D348" s="344"/>
      <c r="E348" s="344"/>
      <c r="F348" s="343"/>
      <c r="G348" s="345"/>
    </row>
    <row r="349" spans="1:7">
      <c r="A349" s="341"/>
      <c r="B349" s="343"/>
      <c r="C349" s="343"/>
      <c r="D349" s="344"/>
      <c r="E349" s="344"/>
      <c r="F349" s="343"/>
      <c r="G349" s="345"/>
    </row>
    <row r="350" spans="1:7">
      <c r="A350" s="341"/>
      <c r="B350" s="343"/>
      <c r="C350" s="343"/>
      <c r="D350" s="344"/>
      <c r="E350" s="344"/>
      <c r="F350" s="343"/>
      <c r="G350" s="345"/>
    </row>
    <row r="351" spans="1:7">
      <c r="A351" s="341"/>
      <c r="B351" s="343"/>
      <c r="C351" s="343"/>
      <c r="D351" s="344"/>
      <c r="E351" s="344"/>
      <c r="F351" s="343"/>
      <c r="G351" s="345"/>
    </row>
    <row r="352" spans="1:7">
      <c r="A352" s="341"/>
      <c r="B352" s="343"/>
      <c r="C352" s="343"/>
      <c r="D352" s="344"/>
      <c r="E352" s="344"/>
      <c r="F352" s="343"/>
      <c r="G352" s="345"/>
    </row>
    <row r="353" spans="1:7">
      <c r="A353" s="341"/>
      <c r="B353" s="343"/>
      <c r="C353" s="343"/>
      <c r="D353" s="344"/>
      <c r="E353" s="344"/>
      <c r="F353" s="343"/>
      <c r="G353" s="345"/>
    </row>
    <row r="354" spans="1:7">
      <c r="A354" s="341"/>
      <c r="B354" s="343"/>
      <c r="C354" s="343"/>
      <c r="D354" s="344"/>
      <c r="E354" s="344"/>
      <c r="F354" s="343"/>
      <c r="G354" s="345"/>
    </row>
    <row r="355" spans="1:7">
      <c r="A355" s="341"/>
      <c r="B355" s="343"/>
      <c r="C355" s="343"/>
      <c r="D355" s="344"/>
      <c r="E355" s="344"/>
      <c r="F355" s="343"/>
      <c r="G355" s="345"/>
    </row>
    <row r="356" spans="1:7">
      <c r="A356" s="341"/>
      <c r="B356" s="343"/>
      <c r="C356" s="343"/>
      <c r="D356" s="344"/>
      <c r="E356" s="344"/>
      <c r="F356" s="343"/>
      <c r="G356" s="345"/>
    </row>
    <row r="357" spans="1:7">
      <c r="A357" s="341"/>
      <c r="B357" s="343"/>
      <c r="C357" s="343"/>
      <c r="D357" s="344"/>
      <c r="E357" s="344"/>
      <c r="F357" s="343"/>
      <c r="G357" s="345"/>
    </row>
    <row r="358" spans="1:7">
      <c r="A358" s="341"/>
      <c r="B358" s="343"/>
      <c r="C358" s="343"/>
      <c r="D358" s="344"/>
      <c r="E358" s="344"/>
      <c r="F358" s="343"/>
      <c r="G358" s="345"/>
    </row>
    <row r="359" spans="1:7">
      <c r="A359" s="341"/>
      <c r="B359" s="343"/>
      <c r="C359" s="343"/>
      <c r="D359" s="344"/>
      <c r="E359" s="344"/>
      <c r="F359" s="343"/>
      <c r="G359" s="345"/>
    </row>
    <row r="360" spans="1:7">
      <c r="A360" s="341"/>
      <c r="B360" s="343"/>
      <c r="C360" s="343"/>
      <c r="D360" s="344"/>
      <c r="E360" s="344"/>
      <c r="F360" s="343"/>
      <c r="G360" s="345"/>
    </row>
    <row r="361" spans="1:7">
      <c r="A361" s="341"/>
      <c r="B361" s="343"/>
      <c r="C361" s="343"/>
      <c r="D361" s="344"/>
      <c r="E361" s="344"/>
      <c r="F361" s="343"/>
      <c r="G361" s="345"/>
    </row>
    <row r="362" spans="1:7">
      <c r="A362" s="341"/>
      <c r="B362" s="343"/>
      <c r="C362" s="343"/>
      <c r="D362" s="344"/>
      <c r="E362" s="344"/>
      <c r="F362" s="343"/>
      <c r="G362" s="345"/>
    </row>
    <row r="363" spans="1:7">
      <c r="A363" s="341"/>
      <c r="B363" s="343"/>
      <c r="C363" s="343"/>
      <c r="D363" s="344"/>
      <c r="E363" s="344"/>
      <c r="F363" s="343"/>
      <c r="G363" s="345"/>
    </row>
    <row r="364" spans="1:7">
      <c r="A364" s="341"/>
      <c r="B364" s="343"/>
      <c r="C364" s="343"/>
      <c r="D364" s="344"/>
      <c r="E364" s="344"/>
      <c r="F364" s="343"/>
      <c r="G364" s="345"/>
    </row>
    <row r="365" spans="1:7">
      <c r="A365" s="341"/>
      <c r="B365" s="343"/>
      <c r="C365" s="343"/>
      <c r="D365" s="344"/>
      <c r="E365" s="344"/>
      <c r="F365" s="343"/>
      <c r="G365" s="345"/>
    </row>
    <row r="366" spans="1:7">
      <c r="A366" s="341"/>
      <c r="B366" s="343"/>
      <c r="C366" s="343"/>
      <c r="D366" s="344"/>
      <c r="E366" s="344"/>
      <c r="F366" s="343"/>
      <c r="G366" s="345"/>
    </row>
    <row r="367" spans="1:7">
      <c r="A367" s="341"/>
      <c r="B367" s="343"/>
      <c r="C367" s="343"/>
      <c r="D367" s="344"/>
      <c r="E367" s="344"/>
      <c r="F367" s="343"/>
      <c r="G367" s="345"/>
    </row>
    <row r="368" spans="1:7">
      <c r="A368" s="341"/>
      <c r="B368" s="343"/>
      <c r="C368" s="343"/>
      <c r="D368" s="344"/>
      <c r="E368" s="344"/>
      <c r="F368" s="343"/>
      <c r="G368" s="345"/>
    </row>
    <row r="369" spans="1:7">
      <c r="A369" s="341"/>
      <c r="B369" s="343"/>
      <c r="C369" s="343"/>
      <c r="D369" s="344"/>
      <c r="E369" s="344"/>
      <c r="F369" s="343"/>
      <c r="G369" s="345"/>
    </row>
    <row r="370" spans="1:7">
      <c r="A370" s="341"/>
      <c r="B370" s="343"/>
      <c r="C370" s="343"/>
      <c r="D370" s="344"/>
      <c r="E370" s="344"/>
      <c r="F370" s="343"/>
      <c r="G370" s="345"/>
    </row>
    <row r="371" spans="1:7">
      <c r="A371" s="341"/>
      <c r="B371" s="343"/>
      <c r="C371" s="343"/>
      <c r="D371" s="344"/>
      <c r="E371" s="344"/>
      <c r="F371" s="343"/>
      <c r="G371" s="345"/>
    </row>
    <row r="372" spans="1:7">
      <c r="A372" s="341"/>
      <c r="B372" s="343"/>
      <c r="C372" s="343"/>
      <c r="D372" s="344"/>
      <c r="E372" s="344"/>
      <c r="F372" s="343"/>
      <c r="G372" s="345"/>
    </row>
    <row r="373" spans="1:7">
      <c r="A373" s="341"/>
      <c r="B373" s="343"/>
      <c r="C373" s="343"/>
      <c r="D373" s="344"/>
      <c r="E373" s="344"/>
      <c r="F373" s="343"/>
      <c r="G373" s="345"/>
    </row>
    <row r="374" spans="1:7">
      <c r="A374" s="341"/>
      <c r="B374" s="343"/>
      <c r="C374" s="343"/>
      <c r="D374" s="344"/>
      <c r="E374" s="344"/>
      <c r="F374" s="343"/>
      <c r="G374" s="345"/>
    </row>
    <row r="375" spans="1:7">
      <c r="A375" s="341"/>
      <c r="B375" s="343"/>
      <c r="C375" s="343"/>
      <c r="D375" s="344"/>
      <c r="E375" s="344"/>
      <c r="F375" s="343"/>
      <c r="G375" s="345"/>
    </row>
    <row r="376" spans="1:7">
      <c r="A376" s="341"/>
      <c r="B376" s="343"/>
      <c r="C376" s="343"/>
      <c r="D376" s="344"/>
      <c r="E376" s="344"/>
      <c r="F376" s="343"/>
      <c r="G376" s="345"/>
    </row>
    <row r="377" spans="1:7">
      <c r="A377" s="341"/>
      <c r="B377" s="343"/>
      <c r="C377" s="343"/>
      <c r="D377" s="344"/>
      <c r="E377" s="344"/>
      <c r="F377" s="343"/>
      <c r="G377" s="345"/>
    </row>
    <row r="378" spans="1:7">
      <c r="A378" s="341"/>
      <c r="B378" s="343"/>
      <c r="C378" s="343"/>
      <c r="D378" s="344"/>
      <c r="E378" s="344"/>
      <c r="F378" s="343"/>
      <c r="G378" s="345"/>
    </row>
    <row r="379" spans="1:7">
      <c r="A379" s="341"/>
      <c r="B379" s="343"/>
      <c r="C379" s="343"/>
      <c r="D379" s="344"/>
      <c r="E379" s="344"/>
      <c r="F379" s="343"/>
      <c r="G379" s="345"/>
    </row>
    <row r="380" spans="1:7">
      <c r="A380" s="341"/>
      <c r="B380" s="343"/>
      <c r="C380" s="343"/>
      <c r="D380" s="344"/>
      <c r="E380" s="344"/>
      <c r="F380" s="343"/>
      <c r="G380" s="345"/>
    </row>
    <row r="381" spans="1:7">
      <c r="A381" s="341"/>
      <c r="B381" s="343"/>
      <c r="C381" s="343"/>
      <c r="D381" s="344"/>
      <c r="E381" s="344"/>
      <c r="F381" s="343"/>
      <c r="G381" s="345"/>
    </row>
    <row r="382" spans="1:7">
      <c r="A382" s="341"/>
      <c r="B382" s="343"/>
      <c r="C382" s="343"/>
      <c r="D382" s="344"/>
      <c r="E382" s="344"/>
      <c r="F382" s="343"/>
      <c r="G382" s="345"/>
    </row>
    <row r="383" spans="1:7">
      <c r="A383" s="341"/>
      <c r="B383" s="343"/>
      <c r="C383" s="343"/>
      <c r="D383" s="344"/>
      <c r="E383" s="344"/>
      <c r="F383" s="343"/>
      <c r="G383" s="345"/>
    </row>
    <row r="384" spans="1:7">
      <c r="A384" s="341"/>
      <c r="B384" s="343"/>
      <c r="C384" s="343"/>
      <c r="D384" s="344"/>
      <c r="E384" s="344"/>
      <c r="F384" s="343"/>
      <c r="G384" s="345"/>
    </row>
    <row r="385" spans="1:7">
      <c r="A385" s="341"/>
      <c r="B385" s="343"/>
      <c r="C385" s="343"/>
      <c r="D385" s="344"/>
      <c r="E385" s="344"/>
      <c r="F385" s="343"/>
      <c r="G385" s="345"/>
    </row>
    <row r="386" spans="1:7">
      <c r="A386" s="341"/>
      <c r="B386" s="343"/>
      <c r="C386" s="343"/>
      <c r="D386" s="344"/>
      <c r="E386" s="344"/>
      <c r="F386" s="343"/>
      <c r="G386" s="345"/>
    </row>
    <row r="387" spans="1:7">
      <c r="A387" s="341"/>
      <c r="B387" s="343"/>
      <c r="C387" s="343"/>
      <c r="D387" s="344"/>
      <c r="E387" s="344"/>
      <c r="F387" s="343"/>
      <c r="G387" s="345"/>
    </row>
    <row r="388" spans="1:7">
      <c r="A388" s="341"/>
      <c r="B388" s="343"/>
      <c r="C388" s="343"/>
      <c r="D388" s="344"/>
      <c r="E388" s="344"/>
      <c r="F388" s="343"/>
      <c r="G388" s="345"/>
    </row>
    <row r="389" spans="1:7">
      <c r="A389" s="341"/>
      <c r="B389" s="343"/>
      <c r="C389" s="343"/>
      <c r="D389" s="344"/>
      <c r="E389" s="344"/>
      <c r="F389" s="343"/>
      <c r="G389" s="345"/>
    </row>
    <row r="390" spans="1:7">
      <c r="A390" s="341"/>
      <c r="B390" s="343"/>
      <c r="C390" s="343"/>
      <c r="D390" s="344"/>
      <c r="E390" s="344"/>
      <c r="F390" s="343"/>
      <c r="G390" s="345"/>
    </row>
    <row r="391" spans="1:7">
      <c r="A391" s="341"/>
      <c r="B391" s="343"/>
      <c r="C391" s="343"/>
      <c r="D391" s="344"/>
      <c r="E391" s="344"/>
      <c r="F391" s="343"/>
      <c r="G391" s="345"/>
    </row>
    <row r="392" spans="1:7">
      <c r="A392" s="341"/>
      <c r="B392" s="343"/>
      <c r="C392" s="343"/>
      <c r="D392" s="344"/>
      <c r="E392" s="344"/>
      <c r="F392" s="343"/>
      <c r="G392" s="345"/>
    </row>
    <row r="393" spans="1:7">
      <c r="A393" s="341"/>
      <c r="B393" s="343"/>
      <c r="C393" s="343"/>
      <c r="D393" s="344"/>
      <c r="E393" s="344"/>
      <c r="F393" s="343"/>
      <c r="G393" s="345"/>
    </row>
    <row r="394" spans="1:7">
      <c r="A394" s="341"/>
      <c r="B394" s="343"/>
      <c r="C394" s="343"/>
      <c r="D394" s="344"/>
      <c r="E394" s="344"/>
      <c r="F394" s="343"/>
      <c r="G394" s="345"/>
    </row>
    <row r="395" spans="1:7">
      <c r="A395" s="341"/>
      <c r="B395" s="343"/>
      <c r="C395" s="343"/>
      <c r="D395" s="344"/>
      <c r="E395" s="344"/>
      <c r="F395" s="343"/>
      <c r="G395" s="345"/>
    </row>
    <row r="396" spans="1:7">
      <c r="A396" s="341"/>
      <c r="B396" s="343"/>
      <c r="C396" s="343"/>
      <c r="D396" s="344"/>
      <c r="E396" s="344"/>
      <c r="F396" s="343"/>
      <c r="G396" s="345"/>
    </row>
    <row r="397" spans="1:7">
      <c r="A397" s="341"/>
      <c r="B397" s="343"/>
      <c r="C397" s="343"/>
      <c r="D397" s="344"/>
      <c r="E397" s="344"/>
      <c r="F397" s="343"/>
      <c r="G397" s="345"/>
    </row>
    <row r="398" spans="1:7">
      <c r="A398" s="341"/>
      <c r="B398" s="343"/>
      <c r="C398" s="343"/>
      <c r="D398" s="344"/>
      <c r="E398" s="344"/>
      <c r="F398" s="343"/>
      <c r="G398" s="345"/>
    </row>
    <row r="399" spans="1:7">
      <c r="A399" s="341"/>
      <c r="B399" s="343"/>
      <c r="C399" s="343"/>
      <c r="D399" s="344"/>
      <c r="E399" s="344"/>
      <c r="F399" s="343"/>
      <c r="G399" s="345"/>
    </row>
    <row r="400" spans="1:7">
      <c r="A400" s="341"/>
      <c r="B400" s="343"/>
      <c r="C400" s="343"/>
      <c r="D400" s="344"/>
      <c r="E400" s="344"/>
      <c r="F400" s="343"/>
      <c r="G400" s="345"/>
    </row>
    <row r="401" spans="1:7">
      <c r="A401" s="341"/>
      <c r="B401" s="343"/>
      <c r="C401" s="343"/>
      <c r="D401" s="344"/>
      <c r="E401" s="344"/>
      <c r="F401" s="343"/>
      <c r="G401" s="345"/>
    </row>
    <row r="402" spans="1:7">
      <c r="A402" s="341"/>
      <c r="B402" s="343"/>
      <c r="C402" s="343"/>
      <c r="D402" s="344"/>
      <c r="E402" s="344"/>
      <c r="F402" s="343"/>
      <c r="G402" s="345"/>
    </row>
    <row r="403" spans="1:7">
      <c r="A403" s="341"/>
      <c r="B403" s="343"/>
      <c r="C403" s="343"/>
      <c r="D403" s="344"/>
      <c r="E403" s="344"/>
      <c r="F403" s="343"/>
      <c r="G403" s="345"/>
    </row>
    <row r="404" spans="1:7">
      <c r="A404" s="341"/>
      <c r="B404" s="343"/>
      <c r="C404" s="343"/>
      <c r="D404" s="344"/>
      <c r="E404" s="344"/>
      <c r="F404" s="343"/>
      <c r="G404" s="345"/>
    </row>
    <row r="405" spans="1:7">
      <c r="A405" s="341"/>
      <c r="B405" s="343"/>
      <c r="C405" s="343"/>
      <c r="D405" s="344"/>
      <c r="E405" s="344"/>
      <c r="F405" s="343"/>
      <c r="G405" s="345"/>
    </row>
    <row r="406" spans="1:7">
      <c r="A406" s="341"/>
      <c r="B406" s="343"/>
      <c r="C406" s="343"/>
      <c r="D406" s="344"/>
      <c r="E406" s="344"/>
      <c r="F406" s="343"/>
      <c r="G406" s="345"/>
    </row>
    <row r="407" spans="1:7">
      <c r="A407" s="341"/>
      <c r="B407" s="343"/>
      <c r="C407" s="343"/>
      <c r="D407" s="344"/>
      <c r="E407" s="344"/>
      <c r="F407" s="343"/>
      <c r="G407" s="345"/>
    </row>
    <row r="408" spans="1:7">
      <c r="A408" s="341"/>
      <c r="B408" s="343"/>
      <c r="C408" s="343"/>
      <c r="D408" s="344"/>
      <c r="E408" s="344"/>
      <c r="F408" s="343"/>
      <c r="G408" s="345"/>
    </row>
    <row r="409" spans="1:7">
      <c r="A409" s="341"/>
      <c r="B409" s="343"/>
      <c r="C409" s="343"/>
      <c r="D409" s="344"/>
      <c r="E409" s="344"/>
      <c r="F409" s="343"/>
      <c r="G409" s="345"/>
    </row>
    <row r="410" spans="1:7">
      <c r="A410" s="341"/>
      <c r="B410" s="343"/>
      <c r="C410" s="343"/>
      <c r="D410" s="344"/>
      <c r="E410" s="344"/>
      <c r="F410" s="343"/>
      <c r="G410" s="345"/>
    </row>
    <row r="411" spans="1:7">
      <c r="A411" s="341"/>
      <c r="B411" s="343"/>
      <c r="C411" s="343"/>
      <c r="D411" s="344"/>
      <c r="E411" s="344"/>
      <c r="F411" s="343"/>
      <c r="G411" s="345"/>
    </row>
    <row r="412" spans="1:7">
      <c r="A412" s="341"/>
      <c r="B412" s="343"/>
      <c r="C412" s="343"/>
      <c r="D412" s="344"/>
      <c r="E412" s="344"/>
      <c r="F412" s="343"/>
      <c r="G412" s="345"/>
    </row>
    <row r="413" spans="1:7">
      <c r="A413" s="341"/>
      <c r="B413" s="343"/>
      <c r="C413" s="343"/>
      <c r="D413" s="344"/>
      <c r="E413" s="344"/>
      <c r="F413" s="343"/>
      <c r="G413" s="345"/>
    </row>
    <row r="414" spans="1:7">
      <c r="A414" s="341"/>
      <c r="B414" s="343"/>
      <c r="C414" s="343"/>
      <c r="D414" s="344"/>
      <c r="E414" s="344"/>
      <c r="F414" s="343"/>
      <c r="G414" s="345"/>
    </row>
    <row r="415" spans="1:7">
      <c r="A415" s="341"/>
      <c r="B415" s="343"/>
      <c r="C415" s="343"/>
      <c r="D415" s="344"/>
      <c r="E415" s="344"/>
      <c r="F415" s="343"/>
      <c r="G415" s="345"/>
    </row>
    <row r="416" spans="1:7">
      <c r="A416" s="341"/>
      <c r="B416" s="343"/>
      <c r="C416" s="343"/>
      <c r="D416" s="344"/>
      <c r="E416" s="344"/>
      <c r="F416" s="343"/>
      <c r="G416" s="345"/>
    </row>
    <row r="417" spans="1:7">
      <c r="A417" s="341"/>
      <c r="B417" s="343"/>
      <c r="C417" s="343"/>
      <c r="D417" s="344"/>
      <c r="E417" s="344"/>
      <c r="F417" s="343"/>
      <c r="G417" s="345"/>
    </row>
    <row r="418" spans="1:7">
      <c r="A418" s="341"/>
      <c r="B418" s="343"/>
      <c r="C418" s="343"/>
      <c r="D418" s="344"/>
      <c r="E418" s="344"/>
      <c r="F418" s="343"/>
      <c r="G418" s="345"/>
    </row>
    <row r="419" spans="1:7">
      <c r="A419" s="341"/>
      <c r="B419" s="343"/>
      <c r="C419" s="343"/>
      <c r="D419" s="344"/>
      <c r="E419" s="344"/>
      <c r="F419" s="343"/>
      <c r="G419" s="345"/>
    </row>
    <row r="420" spans="1:7">
      <c r="A420" s="341"/>
      <c r="B420" s="343"/>
      <c r="C420" s="343"/>
      <c r="D420" s="344"/>
      <c r="E420" s="344"/>
      <c r="F420" s="343"/>
      <c r="G420" s="345"/>
    </row>
    <row r="421" spans="1:7">
      <c r="A421" s="341"/>
      <c r="B421" s="343"/>
      <c r="C421" s="343"/>
      <c r="D421" s="344"/>
      <c r="E421" s="344"/>
      <c r="F421" s="343"/>
      <c r="G421" s="345"/>
    </row>
    <row r="422" spans="1:7">
      <c r="A422" s="341"/>
      <c r="B422" s="343"/>
      <c r="C422" s="343"/>
      <c r="D422" s="344"/>
      <c r="E422" s="344"/>
      <c r="F422" s="343"/>
      <c r="G422" s="345"/>
    </row>
    <row r="423" spans="1:7">
      <c r="A423" s="341"/>
      <c r="B423" s="343"/>
      <c r="C423" s="343"/>
      <c r="D423" s="344"/>
      <c r="E423" s="344"/>
      <c r="F423" s="343"/>
      <c r="G423" s="345"/>
    </row>
    <row r="424" spans="1:7">
      <c r="A424" s="341"/>
      <c r="B424" s="343"/>
      <c r="C424" s="343"/>
      <c r="D424" s="344"/>
      <c r="E424" s="344"/>
      <c r="F424" s="343"/>
      <c r="G424" s="345"/>
    </row>
    <row r="425" spans="1:7">
      <c r="A425" s="341"/>
      <c r="B425" s="343"/>
      <c r="C425" s="343"/>
      <c r="D425" s="344"/>
      <c r="E425" s="344"/>
      <c r="F425" s="343"/>
      <c r="G425" s="345"/>
    </row>
    <row r="426" spans="1:7">
      <c r="A426" s="341"/>
      <c r="B426" s="343"/>
      <c r="C426" s="343"/>
      <c r="D426" s="344"/>
      <c r="E426" s="344"/>
      <c r="F426" s="343"/>
      <c r="G426" s="345"/>
    </row>
    <row r="427" spans="1:7">
      <c r="A427" s="341"/>
      <c r="B427" s="343"/>
      <c r="C427" s="343"/>
      <c r="D427" s="344"/>
      <c r="E427" s="344"/>
      <c r="F427" s="343"/>
      <c r="G427" s="345"/>
    </row>
    <row r="428" spans="1:7">
      <c r="A428" s="341"/>
      <c r="B428" s="343"/>
      <c r="C428" s="343"/>
      <c r="D428" s="344"/>
      <c r="E428" s="344"/>
      <c r="F428" s="343"/>
      <c r="G428" s="345"/>
    </row>
    <row r="429" spans="1:7">
      <c r="A429" s="341"/>
      <c r="B429" s="343"/>
      <c r="C429" s="343"/>
      <c r="D429" s="344"/>
      <c r="E429" s="344"/>
      <c r="F429" s="343"/>
      <c r="G429" s="345"/>
    </row>
    <row r="430" spans="1:7">
      <c r="A430" s="341"/>
      <c r="B430" s="343"/>
      <c r="C430" s="343"/>
      <c r="D430" s="344"/>
      <c r="E430" s="344"/>
      <c r="F430" s="343"/>
      <c r="G430" s="345"/>
    </row>
    <row r="431" spans="1:7">
      <c r="A431" s="341"/>
      <c r="B431" s="343"/>
      <c r="C431" s="343"/>
      <c r="D431" s="344"/>
      <c r="E431" s="344"/>
      <c r="F431" s="343"/>
      <c r="G431" s="345"/>
    </row>
    <row r="432" spans="1:7">
      <c r="A432" s="341"/>
      <c r="B432" s="343"/>
      <c r="C432" s="343"/>
      <c r="D432" s="344"/>
      <c r="E432" s="344"/>
      <c r="F432" s="343"/>
      <c r="G432" s="345"/>
    </row>
    <row r="433" spans="1:7">
      <c r="A433" s="341"/>
      <c r="B433" s="343"/>
      <c r="C433" s="343"/>
      <c r="D433" s="344"/>
      <c r="E433" s="344"/>
      <c r="F433" s="343"/>
      <c r="G433" s="345"/>
    </row>
    <row r="434" spans="1:7">
      <c r="A434" s="341"/>
      <c r="B434" s="343"/>
      <c r="C434" s="343"/>
      <c r="D434" s="344"/>
      <c r="E434" s="344"/>
      <c r="F434" s="343"/>
      <c r="G434" s="345"/>
    </row>
    <row r="435" spans="1:7">
      <c r="A435" s="341"/>
      <c r="B435" s="343"/>
      <c r="C435" s="343"/>
      <c r="D435" s="344"/>
      <c r="E435" s="344"/>
      <c r="F435" s="343"/>
      <c r="G435" s="345"/>
    </row>
    <row r="436" spans="1:7">
      <c r="A436" s="341"/>
      <c r="B436" s="343"/>
      <c r="C436" s="343"/>
      <c r="D436" s="344"/>
      <c r="E436" s="344"/>
      <c r="F436" s="343"/>
      <c r="G436" s="345"/>
    </row>
    <row r="437" spans="1:7">
      <c r="A437" s="341"/>
      <c r="B437" s="343"/>
      <c r="C437" s="343"/>
      <c r="D437" s="344"/>
      <c r="E437" s="344"/>
      <c r="F437" s="343"/>
      <c r="G437" s="345"/>
    </row>
    <row r="438" spans="1:7">
      <c r="A438" s="341"/>
      <c r="B438" s="343"/>
      <c r="C438" s="343"/>
      <c r="D438" s="344"/>
      <c r="E438" s="344"/>
      <c r="F438" s="343"/>
      <c r="G438" s="345"/>
    </row>
    <row r="439" spans="1:7">
      <c r="A439" s="341"/>
      <c r="B439" s="343"/>
      <c r="C439" s="343"/>
      <c r="D439" s="344"/>
      <c r="E439" s="344"/>
      <c r="F439" s="343"/>
      <c r="G439" s="345"/>
    </row>
    <row r="440" spans="1:7">
      <c r="A440" s="341"/>
      <c r="B440" s="343"/>
      <c r="C440" s="343"/>
      <c r="D440" s="344"/>
      <c r="E440" s="344"/>
      <c r="F440" s="343"/>
      <c r="G440" s="345"/>
    </row>
    <row r="441" spans="1:7">
      <c r="A441" s="341"/>
      <c r="B441" s="343"/>
      <c r="C441" s="343"/>
      <c r="D441" s="344"/>
      <c r="E441" s="344"/>
      <c r="F441" s="343"/>
      <c r="G441" s="345"/>
    </row>
    <row r="442" spans="1:7">
      <c r="A442" s="341"/>
      <c r="B442" s="343"/>
      <c r="C442" s="343"/>
      <c r="D442" s="344"/>
      <c r="E442" s="344"/>
      <c r="F442" s="343"/>
      <c r="G442" s="345"/>
    </row>
    <row r="443" spans="1:7">
      <c r="A443" s="341"/>
      <c r="B443" s="343"/>
      <c r="C443" s="343"/>
      <c r="D443" s="344"/>
      <c r="E443" s="344"/>
      <c r="F443" s="343"/>
      <c r="G443" s="345"/>
    </row>
    <row r="444" spans="1:7">
      <c r="A444" s="341"/>
      <c r="B444" s="343"/>
      <c r="C444" s="343"/>
      <c r="D444" s="344"/>
      <c r="E444" s="344"/>
      <c r="F444" s="343"/>
      <c r="G444" s="345"/>
    </row>
    <row r="445" spans="1:7">
      <c r="A445" s="341"/>
      <c r="B445" s="343"/>
      <c r="C445" s="343"/>
      <c r="D445" s="344"/>
      <c r="E445" s="344"/>
      <c r="F445" s="343"/>
      <c r="G445" s="345"/>
    </row>
    <row r="446" spans="1:7">
      <c r="A446" s="341"/>
      <c r="B446" s="343"/>
      <c r="C446" s="343"/>
      <c r="D446" s="344"/>
      <c r="E446" s="344"/>
      <c r="F446" s="343"/>
      <c r="G446" s="345"/>
    </row>
    <row r="447" spans="1:7">
      <c r="A447" s="341"/>
      <c r="B447" s="343"/>
      <c r="C447" s="343"/>
      <c r="D447" s="344"/>
      <c r="E447" s="344"/>
      <c r="F447" s="343"/>
      <c r="G447" s="345"/>
    </row>
    <row r="448" spans="1:7">
      <c r="A448" s="341"/>
      <c r="B448" s="343"/>
      <c r="C448" s="343"/>
      <c r="D448" s="344"/>
      <c r="E448" s="344"/>
      <c r="F448" s="343"/>
      <c r="G448" s="345"/>
    </row>
    <row r="449" spans="1:7">
      <c r="A449" s="341"/>
      <c r="B449" s="343"/>
      <c r="C449" s="343"/>
      <c r="D449" s="344"/>
      <c r="E449" s="344"/>
      <c r="F449" s="343"/>
      <c r="G449" s="345"/>
    </row>
    <row r="450" spans="1:7">
      <c r="A450" s="341"/>
      <c r="B450" s="343"/>
      <c r="C450" s="343"/>
      <c r="D450" s="344"/>
      <c r="E450" s="344"/>
      <c r="F450" s="343"/>
      <c r="G450" s="345"/>
    </row>
    <row r="451" spans="1:7">
      <c r="A451" s="341"/>
      <c r="B451" s="343"/>
      <c r="C451" s="343"/>
      <c r="D451" s="344"/>
      <c r="E451" s="344"/>
      <c r="F451" s="343"/>
      <c r="G451" s="345"/>
    </row>
    <row r="452" spans="1:7">
      <c r="A452" s="341"/>
      <c r="B452" s="343"/>
      <c r="C452" s="343"/>
      <c r="D452" s="344"/>
      <c r="E452" s="344"/>
      <c r="F452" s="343"/>
      <c r="G452" s="345"/>
    </row>
    <row r="453" spans="1:7">
      <c r="A453" s="341"/>
      <c r="B453" s="343"/>
      <c r="C453" s="343"/>
      <c r="D453" s="344"/>
      <c r="E453" s="344"/>
      <c r="F453" s="343"/>
      <c r="G453" s="345"/>
    </row>
    <row r="454" spans="1:7">
      <c r="A454" s="341"/>
      <c r="B454" s="343"/>
      <c r="C454" s="343"/>
      <c r="D454" s="344"/>
      <c r="E454" s="344"/>
      <c r="F454" s="343"/>
      <c r="G454" s="345"/>
    </row>
    <row r="455" spans="1:7">
      <c r="A455" s="341"/>
      <c r="B455" s="343"/>
      <c r="C455" s="343"/>
      <c r="D455" s="344"/>
      <c r="E455" s="344"/>
      <c r="F455" s="343"/>
      <c r="G455" s="345"/>
    </row>
    <row r="456" spans="1:7">
      <c r="A456" s="341"/>
      <c r="B456" s="343"/>
      <c r="C456" s="343"/>
      <c r="D456" s="344"/>
      <c r="E456" s="344"/>
      <c r="F456" s="343"/>
      <c r="G456" s="345"/>
    </row>
    <row r="457" spans="1:7">
      <c r="A457" s="341"/>
      <c r="B457" s="343"/>
      <c r="C457" s="343"/>
      <c r="D457" s="344"/>
      <c r="E457" s="344"/>
      <c r="F457" s="343"/>
      <c r="G457" s="345"/>
    </row>
    <row r="458" spans="1:7">
      <c r="A458" s="341"/>
      <c r="B458" s="343"/>
      <c r="C458" s="343"/>
      <c r="D458" s="344"/>
      <c r="E458" s="344"/>
      <c r="F458" s="343"/>
      <c r="G458" s="345"/>
    </row>
    <row r="459" spans="1:7">
      <c r="A459" s="341"/>
      <c r="B459" s="343"/>
      <c r="C459" s="343"/>
      <c r="D459" s="344"/>
      <c r="E459" s="344"/>
      <c r="F459" s="343"/>
      <c r="G459" s="345"/>
    </row>
    <row r="460" spans="1:7">
      <c r="A460" s="341"/>
      <c r="B460" s="343"/>
      <c r="C460" s="343"/>
      <c r="D460" s="344"/>
      <c r="E460" s="344"/>
      <c r="F460" s="343"/>
      <c r="G460" s="345"/>
    </row>
    <row r="461" spans="1:7">
      <c r="A461" s="341"/>
      <c r="B461" s="343"/>
      <c r="C461" s="343"/>
      <c r="D461" s="344"/>
      <c r="E461" s="344"/>
      <c r="F461" s="343"/>
      <c r="G461" s="345"/>
    </row>
    <row r="462" spans="1:7">
      <c r="A462" s="341"/>
      <c r="B462" s="343"/>
      <c r="C462" s="343"/>
      <c r="D462" s="344"/>
      <c r="E462" s="344"/>
      <c r="F462" s="343"/>
      <c r="G462" s="345"/>
    </row>
    <row r="463" spans="1:7">
      <c r="A463" s="341"/>
      <c r="B463" s="343"/>
      <c r="C463" s="343"/>
      <c r="D463" s="344"/>
      <c r="E463" s="344"/>
      <c r="F463" s="343"/>
      <c r="G463" s="345"/>
    </row>
    <row r="464" spans="1:7">
      <c r="A464" s="341"/>
      <c r="B464" s="343"/>
      <c r="C464" s="343"/>
      <c r="D464" s="344"/>
      <c r="E464" s="344"/>
      <c r="F464" s="343"/>
      <c r="G464" s="345"/>
    </row>
    <row r="465" spans="1:7">
      <c r="A465" s="341"/>
      <c r="B465" s="343"/>
      <c r="C465" s="343"/>
      <c r="D465" s="344"/>
      <c r="E465" s="344"/>
      <c r="F465" s="343"/>
      <c r="G465" s="345"/>
    </row>
    <row r="466" spans="1:7">
      <c r="A466" s="341"/>
      <c r="B466" s="343"/>
      <c r="C466" s="343"/>
      <c r="D466" s="344"/>
      <c r="E466" s="344"/>
      <c r="F466" s="343"/>
      <c r="G466" s="345"/>
    </row>
    <row r="467" spans="1:7">
      <c r="A467" s="341"/>
      <c r="B467" s="343"/>
      <c r="C467" s="343"/>
      <c r="D467" s="344"/>
      <c r="E467" s="344"/>
      <c r="F467" s="343"/>
      <c r="G467" s="345"/>
    </row>
    <row r="468" spans="1:7">
      <c r="A468" s="341"/>
      <c r="B468" s="343"/>
      <c r="C468" s="343"/>
      <c r="D468" s="344"/>
      <c r="E468" s="344"/>
      <c r="F468" s="343"/>
      <c r="G468" s="345"/>
    </row>
    <row r="469" spans="1:7">
      <c r="A469" s="341"/>
      <c r="B469" s="343"/>
      <c r="C469" s="343"/>
      <c r="D469" s="344"/>
      <c r="E469" s="344"/>
      <c r="F469" s="343"/>
      <c r="G469" s="345"/>
    </row>
  </sheetData>
  <conditionalFormatting sqref="A4:A469">
    <cfRule type="expression" dxfId="0" priority="1" stopIfTrue="1">
      <formula>COUNTIF(A:A,A4)&gt;1</formula>
    </cfRule>
  </conditionalFormatting>
  <dataValidations count="2">
    <dataValidation type="custom" showInputMessage="1" showErrorMessage="1" error="重复录入无效！" prompt="编码不能重复！" sqref="A5:A469">
      <formula1>IF(COUNTIF(A3:A5,A5)=1,A5&lt;&gt;"",A5="")</formula1>
    </dataValidation>
    <dataValidation type="custom" showInputMessage="1" showErrorMessage="1" error="重复录入无效！" prompt="编码不能重复！" sqref="A4">
      <formula1>IF(COUNTIF(A1:A4,A4)=1,A4&lt;&gt;"",A4="")</formula1>
    </dataValidation>
  </dataValidations>
  <pageMargins left="0.75" right="0.75" top="1" bottom="1" header="0.5" footer="0.5"/>
  <headerFooter alignWithMargins="0" scaleWithDoc="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indexed="9"/>
  </sheetPr>
  <dimension ref="A1:I1118"/>
  <sheetViews>
    <sheetView workbookViewId="0">
      <pane ySplit="3" topLeftCell="BM4" activePane="bottomLeft" state="frozen"/>
      <selection/>
      <selection pane="bottomLeft" activeCell="M14" sqref="M14"/>
    </sheetView>
  </sheetViews>
  <sheetFormatPr defaultColWidth="9" defaultRowHeight="26.25" customHeight="1"/>
  <cols>
    <col min="1" max="1" width="5" style="311" customWidth="1"/>
    <col min="2" max="2" width="7.875" style="311" customWidth="1"/>
    <col min="3" max="3" width="6.625" style="311" customWidth="1"/>
    <col min="4" max="4" width="28.375" style="311" customWidth="1"/>
    <col min="5" max="5" width="26.75" style="311" customWidth="1"/>
    <col min="6" max="6" width="8.25" style="311" customWidth="1"/>
    <col min="7" max="7" width="16.25" style="312" customWidth="1"/>
    <col min="8" max="8" width="13.75" style="312" customWidth="1"/>
    <col min="9" max="9" width="10.875" style="313" customWidth="1"/>
    <col min="10" max="16384" width="9" style="1"/>
  </cols>
  <sheetData>
    <row r="1" customHeight="1" spans="1:9">
      <c r="A1" s="314"/>
      <c r="B1" s="314"/>
      <c r="C1" s="314"/>
      <c r="D1" s="314"/>
      <c r="E1" s="314" t="s">
        <v>85</v>
      </c>
      <c r="F1" s="315" t="s">
        <v>86</v>
      </c>
      <c r="G1" s="8"/>
      <c r="H1" s="8"/>
      <c r="I1" s="9"/>
    </row>
    <row r="2" customHeight="1" spans="1:9">
      <c r="A2" s="316" t="s">
        <v>87</v>
      </c>
      <c r="B2" s="6"/>
      <c r="C2" s="6"/>
      <c r="D2" s="6"/>
      <c r="E2" s="6"/>
      <c r="F2" s="8"/>
      <c r="G2" s="8"/>
      <c r="H2" s="8"/>
      <c r="I2" s="9"/>
    </row>
    <row r="3" ht="45.75" customHeight="1" spans="1:9">
      <c r="A3" s="10" t="s">
        <v>88</v>
      </c>
      <c r="B3" s="317" t="s">
        <v>89</v>
      </c>
      <c r="C3" s="317" t="s">
        <v>90</v>
      </c>
      <c r="D3" s="12" t="s">
        <v>91</v>
      </c>
      <c r="E3" s="12" t="s">
        <v>23</v>
      </c>
      <c r="F3" s="13" t="s">
        <v>92</v>
      </c>
      <c r="G3" s="14" t="s">
        <v>93</v>
      </c>
      <c r="H3" s="14" t="s">
        <v>94</v>
      </c>
      <c r="I3" s="16" t="s">
        <v>95</v>
      </c>
    </row>
    <row r="4" customHeight="1" spans="1:9">
      <c r="A4" s="318">
        <f ca="1">IF(AND(G4&lt;&gt;"",G4&gt;0),MAX(A$3:A3,MAX(转付款存档!A:A))+1,"")</f>
        <v>1</v>
      </c>
      <c r="B4" s="319">
        <v>509</v>
      </c>
      <c r="C4" s="319">
        <v>201606</v>
      </c>
      <c r="D4" s="320" t="str">
        <f ca="1">IF(B4&lt;&gt;"",IF(COUNTIF(账户资料!A:A,B4)=1,IF(B4="",0,VLOOKUP(B4,账户资料!A:B,2,FALSE)),"无此账户编码请备案后录入!"),"")</f>
        <v>深圳市宝安区盛X精密五金制品厂</v>
      </c>
      <c r="E4" s="321" t="str">
        <f ca="1">IF(COUNTIF(账户资料!A:A,B4)=1,IF(B4="",0,VLOOKUP(B4,账户资料!A:C,3,FALSE)),"")</f>
        <v>铆钉款</v>
      </c>
      <c r="F4" s="319">
        <v>20160920</v>
      </c>
      <c r="G4" s="322">
        <v>2465.36</v>
      </c>
      <c r="H4" s="322"/>
      <c r="I4" s="323" t="str">
        <f ca="1" t="shared" ref="I4:I35" si="0">IF(ISBLANK(G4),"",IF(I4="",TEXT(NOW(),"yyyy-m-d"),I4))</f>
        <v>2016-7-22</v>
      </c>
    </row>
    <row r="5" customHeight="1" spans="1:9">
      <c r="A5" s="318">
        <f ca="1">IF(AND(G5&lt;&gt;"",G5&gt;0),MAX(A$3:A4,MAX(转付款存档!A:A))+1,"")</f>
        <v>2</v>
      </c>
      <c r="B5" s="319">
        <v>509</v>
      </c>
      <c r="C5" s="319">
        <v>201606</v>
      </c>
      <c r="D5" s="320" t="str">
        <f ca="1">IF(B5&lt;&gt;"",IF(COUNTIF(账户资料!A:A,B5)=1,IF(B5="",0,VLOOKUP(B5,账户资料!A:B,2,FALSE)),"无此账户编码请备案后录入!"),"")</f>
        <v>深圳市宝安区盛X精密五金制品厂</v>
      </c>
      <c r="E5" s="321" t="str">
        <f ca="1">IF(COUNTIF(账户资料!A:A,B5)=1,IF(B5="",0,VLOOKUP(B5,账户资料!A:C,3,FALSE)),"")</f>
        <v>铆钉款</v>
      </c>
      <c r="F5" s="319">
        <v>20160525</v>
      </c>
      <c r="G5" s="322">
        <v>2962.75</v>
      </c>
      <c r="H5" s="322"/>
      <c r="I5" s="323" t="str">
        <f ca="1" t="shared" si="0"/>
        <v>2016-7-22</v>
      </c>
    </row>
    <row r="6" customHeight="1" spans="1:9">
      <c r="A6" s="318">
        <f ca="1">IF(AND(G6&lt;&gt;"",G6&gt;0),MAX(A$3:A5,MAX(转付款存档!A:A))+1,"")</f>
        <v>3</v>
      </c>
      <c r="B6" s="319">
        <v>612</v>
      </c>
      <c r="C6" s="319">
        <v>201606</v>
      </c>
      <c r="D6" s="320" t="str">
        <f ca="1">IF(B6&lt;&gt;"",IF(COUNTIF(账户资料!A:A,B6)=1,IF(B6="",0,VLOOKUP(B6,账户资料!A:B,2,FALSE)),"无此账户编码请备案后录入!"),"")</f>
        <v>深圳市宝安区盛五金店</v>
      </c>
      <c r="E6" s="321" t="str">
        <f ca="1">IF(COUNTIF(账户资料!A:A,B6)=1,IF(B6="",0,VLOOKUP(B6,账户资料!A:C,3,FALSE)),"")</f>
        <v>手套</v>
      </c>
      <c r="F6" s="319">
        <v>20160525</v>
      </c>
      <c r="G6" s="322">
        <v>7050</v>
      </c>
      <c r="H6" s="322"/>
      <c r="I6" s="323" t="str">
        <f ca="1" t="shared" si="0"/>
        <v>2016-7-22</v>
      </c>
    </row>
    <row r="7" customHeight="1" spans="1:9">
      <c r="A7" s="318">
        <f ca="1">IF(AND(G7&lt;&gt;"",G7&gt;0),MAX(A$3:A6,MAX(转付款存档!A:A))+1,"")</f>
        <v>4</v>
      </c>
      <c r="B7" s="319">
        <v>104</v>
      </c>
      <c r="C7" s="319">
        <v>201606</v>
      </c>
      <c r="D7" s="320" t="str">
        <f ca="1">IF(B7&lt;&gt;"",IF(COUNTIF(账户资料!A:A,B7)=1,IF(B7="",0,VLOOKUP(B7,账户资料!A:B,2,FALSE)),"无此账户编码请备案后录入!"),"")</f>
        <v>东莞市贺X五金塑胶有限公司</v>
      </c>
      <c r="E7" s="321" t="str">
        <f ca="1">IF(COUNTIF(账户资料!A:A,B7)=1,IF(B7="",0,VLOOKUP(B7,账户资料!A:C,3,FALSE)),"")</f>
        <v>铆钉款</v>
      </c>
      <c r="F7" s="319">
        <v>20160622</v>
      </c>
      <c r="G7" s="322">
        <v>13740.29</v>
      </c>
      <c r="H7" s="322"/>
      <c r="I7" s="323" t="str">
        <f ca="1" t="shared" si="0"/>
        <v>2016-7-22</v>
      </c>
    </row>
    <row r="8" customHeight="1" spans="1:9">
      <c r="A8" s="318">
        <f ca="1">IF(AND(G8&lt;&gt;"",G8&gt;0),MAX(A$3:A7,MAX(转付款存档!A:A))+1,"")</f>
        <v>5</v>
      </c>
      <c r="B8" s="319">
        <v>108</v>
      </c>
      <c r="C8" s="319">
        <v>201606</v>
      </c>
      <c r="D8" s="320" t="str">
        <f ca="1">IF(B8&lt;&gt;"",IF(COUNTIF(账户资料!A:A,B8)=1,IF(B8="",0,VLOOKUP(B8,账户资料!A:B,2,FALSE)),"无此账户编码请备案后录入!"),"")</f>
        <v>东莞市庆X电子五金有限公司</v>
      </c>
      <c r="E8" s="321" t="str">
        <f ca="1">IF(COUNTIF(账户资料!A:A,B8)=1,IF(B8="",0,VLOOKUP(B8,账户资料!A:C,3,FALSE)),"")</f>
        <v>折弯五金零件</v>
      </c>
      <c r="F8" s="319">
        <v>20160527</v>
      </c>
      <c r="G8" s="322">
        <v>3412.1</v>
      </c>
      <c r="H8" s="322"/>
      <c r="I8" s="323" t="str">
        <f ca="1" t="shared" si="0"/>
        <v>2016-7-22</v>
      </c>
    </row>
    <row r="9" customHeight="1" spans="1:9">
      <c r="A9" s="318">
        <f ca="1">IF(AND(G9&lt;&gt;"",G9&gt;0),MAX(A$3:A8,MAX(转付款存档!A:A))+1,"")</f>
        <v>6</v>
      </c>
      <c r="B9" s="319">
        <v>301</v>
      </c>
      <c r="C9" s="319">
        <v>201606</v>
      </c>
      <c r="D9" s="320" t="str">
        <f ca="1">IF(B9&lt;&gt;"",IF(COUNTIF(账户资料!A:A,B9)=1,IF(B9="",0,VLOOKUP(B9,账户资料!A:B,2,FALSE)),"无此账户编码请备案后录入!"),"")</f>
        <v>深圳市晖X塑胶制品有限公司</v>
      </c>
      <c r="E9" s="321" t="str">
        <f ca="1">IF(COUNTIF(账户资料!A:A,B9)=1,IF(B9="",0,VLOOKUP(B9,账户资料!A:C,3,FALSE)),"")</f>
        <v>珍珠棉、PE光身袋</v>
      </c>
      <c r="F9" s="319">
        <v>20160623</v>
      </c>
      <c r="G9" s="322">
        <v>2190</v>
      </c>
      <c r="H9" s="322"/>
      <c r="I9" s="323" t="str">
        <f ca="1" t="shared" si="0"/>
        <v>2016-7-22</v>
      </c>
    </row>
    <row r="10" customHeight="1" spans="1:9">
      <c r="A10" s="318">
        <f ca="1">IF(AND(G10&lt;&gt;"",G10&gt;0),MAX(A$3:A9,MAX(转付款存档!A:A))+1,"")</f>
        <v>7</v>
      </c>
      <c r="B10" s="319">
        <v>509</v>
      </c>
      <c r="C10" s="319">
        <v>201606</v>
      </c>
      <c r="D10" s="320" t="str">
        <f ca="1">IF(B10&lt;&gt;"",IF(COUNTIF(账户资料!A:A,B10)=1,IF(B10="",0,VLOOKUP(B10,账户资料!A:B,2,FALSE)),"无此账户编码请备案后录入!"),"")</f>
        <v>深圳市宝安区盛X精密五金制品厂</v>
      </c>
      <c r="E10" s="321" t="str">
        <f ca="1">IF(COUNTIF(账户资料!A:A,B10)=1,IF(B10="",0,VLOOKUP(B10,账户资料!A:C,3,FALSE)),"")</f>
        <v>铆钉款</v>
      </c>
      <c r="F10" s="319">
        <v>20160622</v>
      </c>
      <c r="G10" s="322">
        <v>10614</v>
      </c>
      <c r="H10" s="322"/>
      <c r="I10" s="323" t="str">
        <f ca="1" t="shared" si="0"/>
        <v>2016-7-22</v>
      </c>
    </row>
    <row r="11" customHeight="1" spans="1:9">
      <c r="A11" s="318">
        <f ca="1">IF(AND(G11&lt;&gt;"",G11&gt;0),MAX(A$3:A10,MAX(转付款存档!A:A))+1,"")</f>
        <v>8</v>
      </c>
      <c r="B11" s="319">
        <v>612</v>
      </c>
      <c r="C11" s="319">
        <v>201606</v>
      </c>
      <c r="D11" s="320" t="str">
        <f ca="1">IF(B11&lt;&gt;"",IF(COUNTIF(账户资料!A:A,B11)=1,IF(B11="",0,VLOOKUP(B11,账户资料!A:B,2,FALSE)),"无此账户编码请备案后录入!"),"")</f>
        <v>深圳市宝安区盛五金店</v>
      </c>
      <c r="E11" s="321" t="str">
        <f ca="1">IF(COUNTIF(账户资料!A:A,B11)=1,IF(B11="",0,VLOOKUP(B11,账户资料!A:C,3,FALSE)),"")</f>
        <v>手套</v>
      </c>
      <c r="F11" s="319">
        <v>20160622</v>
      </c>
      <c r="G11" s="322">
        <v>113.4</v>
      </c>
      <c r="H11" s="322"/>
      <c r="I11" s="323" t="str">
        <f ca="1" t="shared" si="0"/>
        <v>2016-7-22</v>
      </c>
    </row>
    <row r="12" customHeight="1" spans="1:9">
      <c r="A12" s="318">
        <f ca="1">IF(AND(G12&lt;&gt;"",G12&gt;0),MAX(A$3:A11,MAX(转付款存档!A:A))+1,"")</f>
        <v>9</v>
      </c>
      <c r="B12" s="319">
        <v>102</v>
      </c>
      <c r="C12" s="319">
        <v>201606</v>
      </c>
      <c r="D12" s="320" t="str">
        <f ca="1">IF(B12&lt;&gt;"",IF(COUNTIF(账户资料!A:A,B12)=1,IF(B12="",0,VLOOKUP(B12,账户资料!A:B,2,FALSE)),"无此账户编码请备案后录入!"),"")</f>
        <v>东莞顺X公司</v>
      </c>
      <c r="E12" s="321" t="str">
        <f ca="1">IF(COUNTIF(账户资料!A:A,B12)=1,IF(B12="",0,VLOOKUP(B12,账户资料!A:C,3,FALSE)),"")</f>
        <v>不锈钢</v>
      </c>
      <c r="F12" s="319">
        <v>20160722</v>
      </c>
      <c r="G12" s="322">
        <v>12000</v>
      </c>
      <c r="H12" s="322"/>
      <c r="I12" s="323" t="str">
        <f ca="1" t="shared" si="0"/>
        <v>2016-7-22</v>
      </c>
    </row>
    <row r="13" customHeight="1" spans="1:9">
      <c r="A13" s="318">
        <f ca="1">IF(AND(G13&lt;&gt;"",G13&gt;0),MAX(A$3:A12,MAX(转付款存档!A:A))+1,"")</f>
        <v>10</v>
      </c>
      <c r="B13" s="319">
        <v>108</v>
      </c>
      <c r="C13" s="319">
        <v>201606</v>
      </c>
      <c r="D13" s="320" t="str">
        <f ca="1">IF(B13&lt;&gt;"",IF(COUNTIF(账户资料!A:A,B13)=1,IF(B13="",0,VLOOKUP(B13,账户资料!A:B,2,FALSE)),"无此账户编码请备案后录入!"),"")</f>
        <v>东莞市庆X电子五金有限公司</v>
      </c>
      <c r="E13" s="321" t="str">
        <f ca="1">IF(COUNTIF(账户资料!A:A,B13)=1,IF(B13="",0,VLOOKUP(B13,账户资料!A:C,3,FALSE)),"")</f>
        <v>折弯五金零件</v>
      </c>
      <c r="F13" s="319">
        <v>20160623</v>
      </c>
      <c r="G13" s="322">
        <v>814</v>
      </c>
      <c r="H13" s="322"/>
      <c r="I13" s="323" t="str">
        <f ca="1" t="shared" si="0"/>
        <v>2016-7-22</v>
      </c>
    </row>
    <row r="14" customHeight="1" spans="1:9">
      <c r="A14" s="318">
        <f ca="1">IF(AND(G14&lt;&gt;"",G14&gt;0),MAX(A$3:A13,MAX(转付款存档!A:A))+1,"")</f>
        <v>11</v>
      </c>
      <c r="B14" s="319">
        <v>502</v>
      </c>
      <c r="C14" s="319">
        <v>201606</v>
      </c>
      <c r="D14" s="320" t="str">
        <f ca="1">IF(B14&lt;&gt;"",IF(COUNTIF(账户资料!A:A,B14)=1,IF(B14="",0,VLOOKUP(B14,账户资料!A:B,2,FALSE)),"无此账户编码请备案后录入!"),"")</f>
        <v>诚X精密科技（深圳）有限公司</v>
      </c>
      <c r="E14" s="321" t="str">
        <f ca="1">IF(COUNTIF(账户资料!A:A,B14)=1,IF(B14="",0,VLOOKUP(B14,账户资料!A:C,3,FALSE)),"")</f>
        <v>烤漆加工费</v>
      </c>
      <c r="F14" s="319">
        <v>20161201</v>
      </c>
      <c r="G14" s="322">
        <v>12480.16</v>
      </c>
      <c r="H14" s="322"/>
      <c r="I14" s="323" t="str">
        <f ca="1" t="shared" si="0"/>
        <v>2016-7-22</v>
      </c>
    </row>
    <row r="15" customHeight="1" spans="1:9">
      <c r="A15" s="318" t="str">
        <f ca="1">IF(AND(G15&lt;&gt;"",G15&gt;0),MAX(A$3:A14,MAX(转付款存档!A:A))+1,"")</f>
        <v/>
      </c>
      <c r="B15" s="319">
        <v>619</v>
      </c>
      <c r="C15" s="319"/>
      <c r="D15" s="320" t="str">
        <f ca="1">IF(B15&lt;&gt;"",IF(COUNTIF(账户资料!A:A,B15)=1,IF(B15="",0,VLOOKUP(B15,账户资料!A:B,2,FALSE)),"无此账户编码请备案后录入!"),"")</f>
        <v>无此账户编码请备案后录入!</v>
      </c>
      <c r="E15" s="321" t="str">
        <f ca="1">IF(COUNTIF(账户资料!A:A,B15)=1,IF(B15="",0,VLOOKUP(B15,账户资料!A:C,3,FALSE)),"")</f>
        <v/>
      </c>
      <c r="F15" s="319" t="s">
        <v>96</v>
      </c>
      <c r="G15" s="322"/>
      <c r="H15" s="322"/>
      <c r="I15" s="323" t="str">
        <f ca="1" t="shared" si="0"/>
        <v/>
      </c>
    </row>
    <row r="16" customHeight="1" spans="1:9">
      <c r="A16" s="318" t="str">
        <f ca="1">IF(AND(G16&lt;&gt;"",G16&gt;0),MAX(A$3:A15,MAX(转付款存档!A:A))+1,"")</f>
        <v/>
      </c>
      <c r="B16" s="319" t="s">
        <v>96</v>
      </c>
      <c r="C16" s="319" t="s">
        <v>96</v>
      </c>
      <c r="D16" s="320" t="str">
        <f ca="1">IF(B16&lt;&gt;"",IF(COUNTIF(账户资料!A:A,B16)=1,IF(B16="",0,VLOOKUP(B16,账户资料!A:B,2,FALSE)),"无此账户编码请备案后录入!"),"")</f>
        <v/>
      </c>
      <c r="E16" s="321" t="str">
        <f ca="1">IF(COUNTIF(账户资料!A:A,B16)=1,IF(B16="",0,VLOOKUP(B16,账户资料!A:C,3,FALSE)),"")</f>
        <v/>
      </c>
      <c r="F16" s="319" t="s">
        <v>96</v>
      </c>
      <c r="G16" s="322"/>
      <c r="H16" s="322"/>
      <c r="I16" s="323" t="str">
        <f ca="1" t="shared" si="0"/>
        <v/>
      </c>
    </row>
    <row r="17" customHeight="1" spans="1:9">
      <c r="A17" s="318" t="str">
        <f ca="1">IF(AND(G17&lt;&gt;"",G17&gt;0),MAX(A$3:A16,MAX(转付款存档!A:A))+1,"")</f>
        <v/>
      </c>
      <c r="B17" s="319" t="s">
        <v>96</v>
      </c>
      <c r="C17" s="319" t="s">
        <v>96</v>
      </c>
      <c r="D17" s="320" t="str">
        <f ca="1">IF(B17&lt;&gt;"",IF(COUNTIF(账户资料!A:A,B17)=1,IF(B17="",0,VLOOKUP(B17,账户资料!A:B,2,FALSE)),"无此账户编码请备案后录入!"),"")</f>
        <v/>
      </c>
      <c r="E17" s="321" t="str">
        <f ca="1">IF(COUNTIF(账户资料!A:A,B17)=1,IF(B17="",0,VLOOKUP(B17,账户资料!A:C,3,FALSE)),"")</f>
        <v/>
      </c>
      <c r="F17" s="319" t="s">
        <v>96</v>
      </c>
      <c r="G17" s="322"/>
      <c r="H17" s="322"/>
      <c r="I17" s="323" t="str">
        <f ca="1" t="shared" si="0"/>
        <v/>
      </c>
    </row>
    <row r="18" customHeight="1" spans="1:9">
      <c r="A18" s="318" t="str">
        <f ca="1">IF(AND(G18&lt;&gt;"",G18&gt;0),MAX(A$3:A17,MAX(转付款存档!A:A))+1,"")</f>
        <v/>
      </c>
      <c r="B18" s="319" t="s">
        <v>96</v>
      </c>
      <c r="C18" s="319" t="s">
        <v>96</v>
      </c>
      <c r="D18" s="320" t="str">
        <f ca="1">IF(B18&lt;&gt;"",IF(COUNTIF(账户资料!A:A,B18)=1,IF(B18="",0,VLOOKUP(B18,账户资料!A:B,2,FALSE)),"无此账户编码请备案后录入!"),"")</f>
        <v/>
      </c>
      <c r="E18" s="321" t="str">
        <f ca="1">IF(COUNTIF(账户资料!A:A,B18)=1,IF(B18="",0,VLOOKUP(B18,账户资料!A:C,3,FALSE)),"")</f>
        <v/>
      </c>
      <c r="F18" s="319" t="s">
        <v>96</v>
      </c>
      <c r="G18" s="322"/>
      <c r="H18" s="322"/>
      <c r="I18" s="323" t="str">
        <f ca="1" t="shared" si="0"/>
        <v/>
      </c>
    </row>
    <row r="19" customHeight="1" spans="1:9">
      <c r="A19" s="318" t="str">
        <f ca="1">IF(AND(G19&lt;&gt;"",G19&gt;0),MAX(A$3:A18,MAX(转付款存档!A:A))+1,"")</f>
        <v/>
      </c>
      <c r="B19" s="319" t="s">
        <v>96</v>
      </c>
      <c r="C19" s="319" t="s">
        <v>96</v>
      </c>
      <c r="D19" s="320" t="str">
        <f ca="1">IF(B19&lt;&gt;"",IF(COUNTIF(账户资料!A:A,B19)=1,IF(B19="",0,VLOOKUP(B19,账户资料!A:B,2,FALSE)),"无此账户编码请备案后录入!"),"")</f>
        <v/>
      </c>
      <c r="E19" s="321" t="str">
        <f ca="1">IF(COUNTIF(账户资料!A:A,B19)=1,IF(B19="",0,VLOOKUP(B19,账户资料!A:C,3,FALSE)),"")</f>
        <v/>
      </c>
      <c r="F19" s="319" t="s">
        <v>96</v>
      </c>
      <c r="G19" s="322"/>
      <c r="H19" s="322"/>
      <c r="I19" s="323" t="str">
        <f ca="1" t="shared" si="0"/>
        <v/>
      </c>
    </row>
    <row r="20" customHeight="1" spans="1:9">
      <c r="A20" s="318" t="str">
        <f ca="1">IF(AND(G20&lt;&gt;"",G20&gt;0),MAX(A$3:A19,MAX(转付款存档!A:A))+1,"")</f>
        <v/>
      </c>
      <c r="B20" s="319" t="s">
        <v>96</v>
      </c>
      <c r="C20" s="319" t="s">
        <v>96</v>
      </c>
      <c r="D20" s="320" t="str">
        <f ca="1">IF(B20&lt;&gt;"",IF(COUNTIF(账户资料!A:A,B20)=1,IF(B20="",0,VLOOKUP(B20,账户资料!A:B,2,FALSE)),"无此账户编码请备案后录入!"),"")</f>
        <v/>
      </c>
      <c r="E20" s="321" t="str">
        <f ca="1">IF(COUNTIF(账户资料!A:A,B20)=1,IF(B20="",0,VLOOKUP(B20,账户资料!A:C,3,FALSE)),"")</f>
        <v/>
      </c>
      <c r="F20" s="319" t="s">
        <v>96</v>
      </c>
      <c r="G20" s="322"/>
      <c r="H20" s="322"/>
      <c r="I20" s="323" t="str">
        <f ca="1" t="shared" si="0"/>
        <v/>
      </c>
    </row>
    <row r="21" customHeight="1" spans="1:9">
      <c r="A21" s="318" t="str">
        <f ca="1">IF(AND(G21&lt;&gt;"",G21&gt;0),MAX(A$3:A20,MAX(转付款存档!A:A))+1,"")</f>
        <v/>
      </c>
      <c r="B21" s="319" t="s">
        <v>96</v>
      </c>
      <c r="C21" s="319" t="s">
        <v>96</v>
      </c>
      <c r="D21" s="320" t="str">
        <f ca="1">IF(B21&lt;&gt;"",IF(COUNTIF(账户资料!A:A,B21)=1,IF(B21="",0,VLOOKUP(B21,账户资料!A:B,2,FALSE)),"无此账户编码请备案后录入!"),"")</f>
        <v/>
      </c>
      <c r="E21" s="321" t="str">
        <f ca="1">IF(COUNTIF(账户资料!A:A,B21)=1,IF(B21="",0,VLOOKUP(B21,账户资料!A:C,3,FALSE)),"")</f>
        <v/>
      </c>
      <c r="F21" s="319" t="s">
        <v>96</v>
      </c>
      <c r="G21" s="322"/>
      <c r="H21" s="322"/>
      <c r="I21" s="323" t="str">
        <f ca="1" t="shared" si="0"/>
        <v/>
      </c>
    </row>
    <row r="22" customHeight="1" spans="1:9">
      <c r="A22" s="318" t="str">
        <f ca="1">IF(AND(G22&lt;&gt;"",G22&gt;0),MAX(A$3:A21,MAX(转付款存档!A:A))+1,"")</f>
        <v/>
      </c>
      <c r="B22" s="319" t="s">
        <v>96</v>
      </c>
      <c r="C22" s="319" t="s">
        <v>96</v>
      </c>
      <c r="D22" s="320" t="str">
        <f ca="1">IF(B22&lt;&gt;"",IF(COUNTIF(账户资料!A:A,B22)=1,IF(B22="",0,VLOOKUP(B22,账户资料!A:B,2,FALSE)),"无此账户编码请备案后录入!"),"")</f>
        <v/>
      </c>
      <c r="E22" s="321" t="str">
        <f ca="1">IF(COUNTIF(账户资料!A:A,B22)=1,IF(B22="",0,VLOOKUP(B22,账户资料!A:C,3,FALSE)),"")</f>
        <v/>
      </c>
      <c r="F22" s="319" t="s">
        <v>96</v>
      </c>
      <c r="G22" s="322"/>
      <c r="H22" s="322"/>
      <c r="I22" s="323" t="str">
        <f ca="1" t="shared" si="0"/>
        <v/>
      </c>
    </row>
    <row r="23" customHeight="1" spans="1:9">
      <c r="A23" s="318" t="str">
        <f ca="1">IF(AND(G23&lt;&gt;"",G23&gt;0),MAX(A$3:A22,MAX(转付款存档!A:A))+1,"")</f>
        <v/>
      </c>
      <c r="B23" s="319" t="s">
        <v>96</v>
      </c>
      <c r="C23" s="319" t="s">
        <v>96</v>
      </c>
      <c r="D23" s="320" t="str">
        <f ca="1">IF(B23&lt;&gt;"",IF(COUNTIF(账户资料!A:A,B23)=1,IF(B23="",0,VLOOKUP(B23,账户资料!A:B,2,FALSE)),"无此账户编码请备案后录入!"),"")</f>
        <v/>
      </c>
      <c r="E23" s="321" t="str">
        <f ca="1">IF(COUNTIF(账户资料!A:A,B23)=1,IF(B23="",0,VLOOKUP(B23,账户资料!A:C,3,FALSE)),"")</f>
        <v/>
      </c>
      <c r="F23" s="319" t="s">
        <v>96</v>
      </c>
      <c r="G23" s="322"/>
      <c r="H23" s="322"/>
      <c r="I23" s="323" t="str">
        <f ca="1" t="shared" si="0"/>
        <v/>
      </c>
    </row>
    <row r="24" customHeight="1" spans="1:9">
      <c r="A24" s="318" t="str">
        <f ca="1">IF(AND(G24&lt;&gt;"",G24&gt;0),MAX(A$3:A23,MAX(转付款存档!A:A))+1,"")</f>
        <v/>
      </c>
      <c r="B24" s="319" t="s">
        <v>96</v>
      </c>
      <c r="C24" s="319" t="s">
        <v>96</v>
      </c>
      <c r="D24" s="320" t="str">
        <f ca="1">IF(B24&lt;&gt;"",IF(COUNTIF(账户资料!A:A,B24)=1,IF(B24="",0,VLOOKUP(B24,账户资料!A:B,2,FALSE)),"无此账户编码请备案后录入!"),"")</f>
        <v/>
      </c>
      <c r="E24" s="321" t="str">
        <f ca="1">IF(COUNTIF(账户资料!A:A,B24)=1,IF(B24="",0,VLOOKUP(B24,账户资料!A:C,3,FALSE)),"")</f>
        <v/>
      </c>
      <c r="F24" s="319" t="s">
        <v>96</v>
      </c>
      <c r="G24" s="322"/>
      <c r="H24" s="322"/>
      <c r="I24" s="323" t="str">
        <f ca="1" t="shared" si="0"/>
        <v/>
      </c>
    </row>
    <row r="25" customHeight="1" spans="1:9">
      <c r="A25" s="318" t="str">
        <f ca="1">IF(AND(G25&lt;&gt;"",G25&gt;0),MAX(A$3:A24,MAX(转付款存档!A:A))+1,"")</f>
        <v/>
      </c>
      <c r="B25" s="319" t="s">
        <v>96</v>
      </c>
      <c r="C25" s="319" t="s">
        <v>96</v>
      </c>
      <c r="D25" s="320" t="str">
        <f ca="1">IF(B25&lt;&gt;"",IF(COUNTIF(账户资料!A:A,B25)=1,IF(B25="",0,VLOOKUP(B25,账户资料!A:B,2,FALSE)),"无此账户编码请备案后录入!"),"")</f>
        <v/>
      </c>
      <c r="E25" s="321" t="str">
        <f ca="1">IF(COUNTIF(账户资料!A:A,B25)=1,IF(B25="",0,VLOOKUP(B25,账户资料!A:C,3,FALSE)),"")</f>
        <v/>
      </c>
      <c r="F25" s="319" t="s">
        <v>96</v>
      </c>
      <c r="G25" s="322"/>
      <c r="H25" s="322"/>
      <c r="I25" s="323" t="str">
        <f ca="1" t="shared" si="0"/>
        <v/>
      </c>
    </row>
    <row r="26" customHeight="1" spans="1:9">
      <c r="A26" s="318" t="str">
        <f ca="1">IF(AND(G26&lt;&gt;"",G26&gt;0),MAX(A$3:A25,MAX(转付款存档!A:A))+1,"")</f>
        <v/>
      </c>
      <c r="B26" s="319" t="s">
        <v>96</v>
      </c>
      <c r="C26" s="319" t="s">
        <v>96</v>
      </c>
      <c r="D26" s="320" t="str">
        <f ca="1">IF(B26&lt;&gt;"",IF(COUNTIF(账户资料!A:A,B26)=1,IF(B26="",0,VLOOKUP(B26,账户资料!A:B,2,FALSE)),"无此账户编码请备案后录入!"),"")</f>
        <v/>
      </c>
      <c r="E26" s="321" t="str">
        <f ca="1">IF(COUNTIF(账户资料!A:A,B26)=1,IF(B26="",0,VLOOKUP(B26,账户资料!A:C,3,FALSE)),"")</f>
        <v/>
      </c>
      <c r="F26" s="319" t="s">
        <v>96</v>
      </c>
      <c r="G26" s="322"/>
      <c r="H26" s="322"/>
      <c r="I26" s="323" t="str">
        <f ca="1" t="shared" si="0"/>
        <v/>
      </c>
    </row>
    <row r="27" customHeight="1" spans="1:9">
      <c r="A27" s="318" t="str">
        <f ca="1">IF(AND(G27&lt;&gt;"",G27&gt;0),MAX(A$3:A26,MAX(转付款存档!A:A))+1,"")</f>
        <v/>
      </c>
      <c r="B27" s="319" t="s">
        <v>96</v>
      </c>
      <c r="C27" s="319" t="s">
        <v>96</v>
      </c>
      <c r="D27" s="320" t="str">
        <f ca="1">IF(B27&lt;&gt;"",IF(COUNTIF(账户资料!A:A,B27)=1,IF(B27="",0,VLOOKUP(B27,账户资料!A:B,2,FALSE)),"无此账户编码请备案后录入!"),"")</f>
        <v/>
      </c>
      <c r="E27" s="321" t="str">
        <f ca="1">IF(COUNTIF(账户资料!A:A,B27)=1,IF(B27="",0,VLOOKUP(B27,账户资料!A:C,3,FALSE)),"")</f>
        <v/>
      </c>
      <c r="F27" s="319" t="s">
        <v>96</v>
      </c>
      <c r="G27" s="322"/>
      <c r="H27" s="322"/>
      <c r="I27" s="323" t="str">
        <f ca="1" t="shared" si="0"/>
        <v/>
      </c>
    </row>
    <row r="28" customHeight="1" spans="1:9">
      <c r="A28" s="318" t="str">
        <f ca="1">IF(AND(G28&lt;&gt;"",G28&gt;0),MAX(A$3:A27,MAX(转付款存档!A:A))+1,"")</f>
        <v/>
      </c>
      <c r="B28" s="319" t="s">
        <v>96</v>
      </c>
      <c r="C28" s="319" t="s">
        <v>96</v>
      </c>
      <c r="D28" s="320" t="str">
        <f ca="1">IF(B28&lt;&gt;"",IF(COUNTIF(账户资料!A:A,B28)=1,IF(B28="",0,VLOOKUP(B28,账户资料!A:B,2,FALSE)),"无此账户编码请备案后录入!"),"")</f>
        <v/>
      </c>
      <c r="E28" s="321" t="str">
        <f ca="1">IF(COUNTIF(账户资料!A:A,B28)=1,IF(B28="",0,VLOOKUP(B28,账户资料!A:C,3,FALSE)),"")</f>
        <v/>
      </c>
      <c r="F28" s="319" t="s">
        <v>96</v>
      </c>
      <c r="G28" s="322"/>
      <c r="H28" s="322"/>
      <c r="I28" s="323" t="str">
        <f ca="1" t="shared" si="0"/>
        <v/>
      </c>
    </row>
    <row r="29" customHeight="1" spans="1:9">
      <c r="A29" s="318" t="str">
        <f ca="1">IF(AND(G29&lt;&gt;"",G29&gt;0),MAX(A$3:A28,MAX(转付款存档!A:A))+1,"")</f>
        <v/>
      </c>
      <c r="B29" s="319" t="s">
        <v>96</v>
      </c>
      <c r="C29" s="319" t="s">
        <v>96</v>
      </c>
      <c r="D29" s="320" t="str">
        <f ca="1">IF(B29&lt;&gt;"",IF(COUNTIF(账户资料!A:A,B29)=1,IF(B29="",0,VLOOKUP(B29,账户资料!A:B,2,FALSE)),"无此账户编码请备案后录入!"),"")</f>
        <v/>
      </c>
      <c r="E29" s="321" t="str">
        <f ca="1">IF(COUNTIF(账户资料!A:A,B29)=1,IF(B29="",0,VLOOKUP(B29,账户资料!A:C,3,FALSE)),"")</f>
        <v/>
      </c>
      <c r="F29" s="319" t="s">
        <v>96</v>
      </c>
      <c r="G29" s="322"/>
      <c r="H29" s="322"/>
      <c r="I29" s="323" t="str">
        <f ca="1" t="shared" si="0"/>
        <v/>
      </c>
    </row>
    <row r="30" customHeight="1" spans="1:9">
      <c r="A30" s="318" t="str">
        <f ca="1">IF(AND(G30&lt;&gt;"",G30&gt;0),MAX(A$3:A29,MAX(转付款存档!A:A))+1,"")</f>
        <v/>
      </c>
      <c r="B30" s="319" t="s">
        <v>96</v>
      </c>
      <c r="C30" s="319" t="s">
        <v>96</v>
      </c>
      <c r="D30" s="320" t="str">
        <f ca="1">IF(B30&lt;&gt;"",IF(COUNTIF(账户资料!A:A,B30)=1,IF(B30="",0,VLOOKUP(B30,账户资料!A:B,2,FALSE)),"无此账户编码请备案后录入!"),"")</f>
        <v/>
      </c>
      <c r="E30" s="321" t="str">
        <f ca="1">IF(COUNTIF(账户资料!A:A,B30)=1,IF(B30="",0,VLOOKUP(B30,账户资料!A:C,3,FALSE)),"")</f>
        <v/>
      </c>
      <c r="F30" s="319" t="s">
        <v>96</v>
      </c>
      <c r="G30" s="322"/>
      <c r="H30" s="322"/>
      <c r="I30" s="323" t="str">
        <f ca="1" t="shared" si="0"/>
        <v/>
      </c>
    </row>
    <row r="31" customHeight="1" spans="1:9">
      <c r="A31" s="318" t="str">
        <f ca="1">IF(AND(G31&lt;&gt;"",G31&gt;0),MAX(A$3:A30,MAX(转付款存档!A:A))+1,"")</f>
        <v/>
      </c>
      <c r="B31" s="319" t="s">
        <v>96</v>
      </c>
      <c r="C31" s="319" t="s">
        <v>96</v>
      </c>
      <c r="D31" s="320" t="str">
        <f ca="1">IF(B31&lt;&gt;"",IF(COUNTIF(账户资料!A:A,B31)=1,IF(B31="",0,VLOOKUP(B31,账户资料!A:B,2,FALSE)),"无此账户编码请备案后录入!"),"")</f>
        <v/>
      </c>
      <c r="E31" s="321" t="str">
        <f ca="1">IF(COUNTIF(账户资料!A:A,B31)=1,IF(B31="",0,VLOOKUP(B31,账户资料!A:C,3,FALSE)),"")</f>
        <v/>
      </c>
      <c r="F31" s="319" t="s">
        <v>96</v>
      </c>
      <c r="G31" s="322"/>
      <c r="H31" s="322"/>
      <c r="I31" s="323" t="str">
        <f ca="1" t="shared" si="0"/>
        <v/>
      </c>
    </row>
    <row r="32" customHeight="1" spans="1:9">
      <c r="A32" s="318" t="str">
        <f ca="1">IF(AND(G32&lt;&gt;"",G32&gt;0),MAX(A$3:A31,MAX(转付款存档!A:A))+1,"")</f>
        <v/>
      </c>
      <c r="B32" s="319" t="s">
        <v>96</v>
      </c>
      <c r="C32" s="319" t="s">
        <v>96</v>
      </c>
      <c r="D32" s="320" t="str">
        <f ca="1">IF(B32&lt;&gt;"",IF(COUNTIF(账户资料!A:A,B32)=1,IF(B32="",0,VLOOKUP(B32,账户资料!A:B,2,FALSE)),"无此账户编码请备案后录入!"),"")</f>
        <v/>
      </c>
      <c r="E32" s="321" t="str">
        <f ca="1">IF(COUNTIF(账户资料!A:A,B32)=1,IF(B32="",0,VLOOKUP(B32,账户资料!A:C,3,FALSE)),"")</f>
        <v/>
      </c>
      <c r="F32" s="319" t="s">
        <v>96</v>
      </c>
      <c r="G32" s="322"/>
      <c r="H32" s="322"/>
      <c r="I32" s="323" t="str">
        <f ca="1" t="shared" si="0"/>
        <v/>
      </c>
    </row>
    <row r="33" customHeight="1" spans="1:9">
      <c r="A33" s="318" t="str">
        <f ca="1">IF(AND(G33&lt;&gt;"",G33&gt;0),MAX(A$3:A32,MAX(转付款存档!A:A))+1,"")</f>
        <v/>
      </c>
      <c r="B33" s="319" t="s">
        <v>96</v>
      </c>
      <c r="C33" s="319" t="s">
        <v>96</v>
      </c>
      <c r="D33" s="320" t="str">
        <f ca="1">IF(B33&lt;&gt;"",IF(COUNTIF(账户资料!A:A,B33)=1,IF(B33="",0,VLOOKUP(B33,账户资料!A:B,2,FALSE)),"无此账户编码请备案后录入!"),"")</f>
        <v/>
      </c>
      <c r="E33" s="321" t="str">
        <f ca="1">IF(COUNTIF(账户资料!A:A,B33)=1,IF(B33="",0,VLOOKUP(B33,账户资料!A:C,3,FALSE)),"")</f>
        <v/>
      </c>
      <c r="F33" s="319" t="s">
        <v>96</v>
      </c>
      <c r="G33" s="322"/>
      <c r="H33" s="322"/>
      <c r="I33" s="323" t="str">
        <f ca="1" t="shared" si="0"/>
        <v/>
      </c>
    </row>
    <row r="34" customHeight="1" spans="1:9">
      <c r="A34" s="318" t="str">
        <f ca="1">IF(AND(G34&lt;&gt;"",G34&gt;0),MAX(A$3:A33,MAX(转付款存档!A:A))+1,"")</f>
        <v/>
      </c>
      <c r="B34" s="319" t="s">
        <v>96</v>
      </c>
      <c r="C34" s="319" t="s">
        <v>96</v>
      </c>
      <c r="D34" s="320" t="str">
        <f ca="1">IF(B34&lt;&gt;"",IF(COUNTIF(账户资料!A:A,B34)=1,IF(B34="",0,VLOOKUP(B34,账户资料!A:B,2,FALSE)),"无此账户编码请备案后录入!"),"")</f>
        <v/>
      </c>
      <c r="E34" s="321" t="str">
        <f ca="1">IF(COUNTIF(账户资料!A:A,B34)=1,IF(B34="",0,VLOOKUP(B34,账户资料!A:C,3,FALSE)),"")</f>
        <v/>
      </c>
      <c r="F34" s="319" t="s">
        <v>96</v>
      </c>
      <c r="G34" s="322"/>
      <c r="H34" s="322"/>
      <c r="I34" s="323" t="str">
        <f ca="1" t="shared" si="0"/>
        <v/>
      </c>
    </row>
    <row r="35" customHeight="1" spans="1:9">
      <c r="A35" s="318" t="str">
        <f ca="1">IF(AND(G35&lt;&gt;"",G35&gt;0),MAX(A$3:A34,MAX(转付款存档!A:A))+1,"")</f>
        <v/>
      </c>
      <c r="B35" s="319" t="s">
        <v>96</v>
      </c>
      <c r="C35" s="319" t="s">
        <v>96</v>
      </c>
      <c r="D35" s="320" t="str">
        <f ca="1">IF(B35&lt;&gt;"",IF(COUNTIF(账户资料!A:A,B35)=1,IF(B35="",0,VLOOKUP(B35,账户资料!A:B,2,FALSE)),"无此账户编码请备案后录入!"),"")</f>
        <v/>
      </c>
      <c r="E35" s="321" t="str">
        <f ca="1">IF(COUNTIF(账户资料!A:A,B35)=1,IF(B35="",0,VLOOKUP(B35,账户资料!A:C,3,FALSE)),"")</f>
        <v/>
      </c>
      <c r="F35" s="319" t="s">
        <v>96</v>
      </c>
      <c r="G35" s="322"/>
      <c r="H35" s="322"/>
      <c r="I35" s="323" t="str">
        <f ca="1" t="shared" si="0"/>
        <v/>
      </c>
    </row>
    <row r="36" customHeight="1" spans="1:9">
      <c r="A36" s="318" t="str">
        <f ca="1">IF(AND(G36&lt;&gt;"",G36&gt;0),MAX(A$3:A35,MAX(转付款存档!A:A))+1,"")</f>
        <v/>
      </c>
      <c r="B36" s="319" t="s">
        <v>96</v>
      </c>
      <c r="C36" s="319" t="s">
        <v>96</v>
      </c>
      <c r="D36" s="320" t="str">
        <f ca="1">IF(B36&lt;&gt;"",IF(COUNTIF(账户资料!A:A,B36)=1,IF(B36="",0,VLOOKUP(B36,账户资料!A:B,2,FALSE)),"无此账户编码请备案后录入!"),"")</f>
        <v/>
      </c>
      <c r="E36" s="321" t="str">
        <f ca="1">IF(COUNTIF(账户资料!A:A,B36)=1,IF(B36="",0,VLOOKUP(B36,账户资料!A:C,3,FALSE)),"")</f>
        <v/>
      </c>
      <c r="F36" s="319" t="s">
        <v>96</v>
      </c>
      <c r="G36" s="322"/>
      <c r="H36" s="322"/>
      <c r="I36" s="323" t="str">
        <f ca="1" t="shared" ref="I36:I66" si="1">IF(ISBLANK(G36),"",IF(I36="",TEXT(NOW(),"yyyy-m-d"),I36))</f>
        <v/>
      </c>
    </row>
    <row r="37" customHeight="1" spans="1:9">
      <c r="A37" s="318" t="str">
        <f ca="1">IF(AND(G37&lt;&gt;"",G37&gt;0),MAX(A$3:A36,MAX(转付款存档!A:A))+1,"")</f>
        <v/>
      </c>
      <c r="B37" s="319" t="s">
        <v>96</v>
      </c>
      <c r="C37" s="319" t="s">
        <v>96</v>
      </c>
      <c r="D37" s="320" t="str">
        <f ca="1">IF(B37&lt;&gt;"",IF(COUNTIF(账户资料!A:A,B37)=1,IF(B37="",0,VLOOKUP(B37,账户资料!A:B,2,FALSE)),"无此账户编码请备案后录入!"),"")</f>
        <v/>
      </c>
      <c r="E37" s="321" t="str">
        <f ca="1">IF(COUNTIF(账户资料!A:A,B37)=1,IF(B37="",0,VLOOKUP(B37,账户资料!A:C,3,FALSE)),"")</f>
        <v/>
      </c>
      <c r="F37" s="319" t="s">
        <v>96</v>
      </c>
      <c r="G37" s="322"/>
      <c r="H37" s="322"/>
      <c r="I37" s="323" t="str">
        <f ca="1" t="shared" si="1"/>
        <v/>
      </c>
    </row>
    <row r="38" customHeight="1" spans="1:9">
      <c r="A38" s="318" t="str">
        <f ca="1">IF(AND(G38&lt;&gt;"",G38&gt;0),MAX(A$3:A37,MAX(转付款存档!A:A))+1,"")</f>
        <v/>
      </c>
      <c r="B38" s="319" t="s">
        <v>96</v>
      </c>
      <c r="C38" s="319" t="s">
        <v>96</v>
      </c>
      <c r="D38" s="320" t="str">
        <f ca="1">IF(B38&lt;&gt;"",IF(COUNTIF(账户资料!A:A,B38)=1,IF(B38="",0,VLOOKUP(B38,账户资料!A:B,2,FALSE)),"无此账户编码请备案后录入!"),"")</f>
        <v/>
      </c>
      <c r="E38" s="321" t="str">
        <f ca="1">IF(COUNTIF(账户资料!A:A,B38)=1,IF(B38="",0,VLOOKUP(B38,账户资料!A:C,3,FALSE)),"")</f>
        <v/>
      </c>
      <c r="F38" s="319" t="s">
        <v>96</v>
      </c>
      <c r="G38" s="322"/>
      <c r="H38" s="322"/>
      <c r="I38" s="323" t="str">
        <f ca="1" t="shared" si="1"/>
        <v/>
      </c>
    </row>
    <row r="39" customHeight="1" spans="1:9">
      <c r="A39" s="318" t="str">
        <f ca="1">IF(AND(G39&lt;&gt;"",G39&gt;0),MAX(A$3:A38,MAX(转付款存档!A:A))+1,"")</f>
        <v/>
      </c>
      <c r="B39" s="319" t="s">
        <v>96</v>
      </c>
      <c r="C39" s="319" t="s">
        <v>96</v>
      </c>
      <c r="D39" s="320" t="str">
        <f ca="1">IF(B39&lt;&gt;"",IF(COUNTIF(账户资料!A:A,B39)=1,IF(B39="",0,VLOOKUP(B39,账户资料!A:B,2,FALSE)),"无此账户编码请备案后录入!"),"")</f>
        <v/>
      </c>
      <c r="E39" s="321" t="str">
        <f ca="1">IF(COUNTIF(账户资料!A:A,B39)=1,IF(B39="",0,VLOOKUP(B39,账户资料!A:C,3,FALSE)),"")</f>
        <v/>
      </c>
      <c r="F39" s="319" t="s">
        <v>96</v>
      </c>
      <c r="G39" s="322"/>
      <c r="H39" s="322"/>
      <c r="I39" s="323" t="str">
        <f ca="1" t="shared" si="1"/>
        <v/>
      </c>
    </row>
    <row r="40" customHeight="1" spans="1:9">
      <c r="A40" s="318" t="str">
        <f ca="1">IF(AND(G40&lt;&gt;"",G40&gt;0),MAX(A$3:A39,MAX(转付款存档!A:A))+1,"")</f>
        <v/>
      </c>
      <c r="B40" s="319" t="s">
        <v>96</v>
      </c>
      <c r="C40" s="319" t="s">
        <v>96</v>
      </c>
      <c r="D40" s="320" t="str">
        <f ca="1">IF(B40&lt;&gt;"",IF(COUNTIF(账户资料!A:A,B40)=1,IF(B40="",0,VLOOKUP(B40,账户资料!A:B,2,FALSE)),"无此账户编码请备案后录入!"),"")</f>
        <v/>
      </c>
      <c r="E40" s="321" t="str">
        <f ca="1">IF(COUNTIF(账户资料!A:A,B40)=1,IF(B40="",0,VLOOKUP(B40,账户资料!A:C,3,FALSE)),"")</f>
        <v/>
      </c>
      <c r="F40" s="319" t="s">
        <v>96</v>
      </c>
      <c r="G40" s="322"/>
      <c r="H40" s="322"/>
      <c r="I40" s="323" t="str">
        <f ca="1" t="shared" si="1"/>
        <v/>
      </c>
    </row>
    <row r="41" customHeight="1" spans="1:9">
      <c r="A41" s="318" t="str">
        <f ca="1">IF(AND(G41&lt;&gt;"",G41&gt;0),MAX(A$3:A40,MAX(转付款存档!A:A))+1,"")</f>
        <v/>
      </c>
      <c r="B41" s="319" t="s">
        <v>96</v>
      </c>
      <c r="C41" s="319" t="s">
        <v>96</v>
      </c>
      <c r="D41" s="320" t="str">
        <f ca="1">IF(B41&lt;&gt;"",IF(COUNTIF(账户资料!A:A,B41)=1,IF(B41="",0,VLOOKUP(B41,账户资料!A:B,2,FALSE)),"无此账户编码请备案后录入!"),"")</f>
        <v/>
      </c>
      <c r="E41" s="321" t="str">
        <f ca="1">IF(COUNTIF(账户资料!A:A,B41)=1,IF(B41="",0,VLOOKUP(B41,账户资料!A:C,3,FALSE)),"")</f>
        <v/>
      </c>
      <c r="F41" s="319" t="s">
        <v>96</v>
      </c>
      <c r="G41" s="322"/>
      <c r="H41" s="322"/>
      <c r="I41" s="323" t="str">
        <f ca="1" t="shared" si="1"/>
        <v/>
      </c>
    </row>
    <row r="42" customHeight="1" spans="1:9">
      <c r="A42" s="318" t="str">
        <f ca="1">IF(AND(G42&lt;&gt;"",G42&gt;0),MAX(A$3:A41,MAX(转付款存档!A:A))+1,"")</f>
        <v/>
      </c>
      <c r="B42" s="319" t="s">
        <v>96</v>
      </c>
      <c r="C42" s="319" t="s">
        <v>96</v>
      </c>
      <c r="D42" s="320" t="str">
        <f ca="1">IF(B42&lt;&gt;"",IF(COUNTIF(账户资料!A:A,B42)=1,IF(B42="",0,VLOOKUP(B42,账户资料!A:B,2,FALSE)),"无此账户编码请备案后录入!"),"")</f>
        <v/>
      </c>
      <c r="E42" s="321" t="str">
        <f ca="1">IF(COUNTIF(账户资料!A:A,B42)=1,IF(B42="",0,VLOOKUP(B42,账户资料!A:C,3,FALSE)),"")</f>
        <v/>
      </c>
      <c r="F42" s="319" t="s">
        <v>96</v>
      </c>
      <c r="G42" s="322"/>
      <c r="H42" s="322"/>
      <c r="I42" s="323" t="str">
        <f ca="1" t="shared" si="1"/>
        <v/>
      </c>
    </row>
    <row r="43" customHeight="1" spans="1:9">
      <c r="A43" s="318" t="str">
        <f ca="1">IF(AND(G43&lt;&gt;"",G43&gt;0),MAX(A$3:A42,MAX(转付款存档!A:A))+1,"")</f>
        <v/>
      </c>
      <c r="B43" s="319" t="s">
        <v>96</v>
      </c>
      <c r="C43" s="319" t="s">
        <v>96</v>
      </c>
      <c r="D43" s="320" t="str">
        <f ca="1">IF(B43&lt;&gt;"",IF(COUNTIF(账户资料!A:A,B43)=1,IF(B43="",0,VLOOKUP(B43,账户资料!A:B,2,FALSE)),"无此账户编码请备案后录入!"),"")</f>
        <v/>
      </c>
      <c r="E43" s="321" t="str">
        <f ca="1">IF(COUNTIF(账户资料!A:A,B43)=1,IF(B43="",0,VLOOKUP(B43,账户资料!A:C,3,FALSE)),"")</f>
        <v/>
      </c>
      <c r="F43" s="319" t="s">
        <v>96</v>
      </c>
      <c r="G43" s="322"/>
      <c r="H43" s="322"/>
      <c r="I43" s="323" t="str">
        <f ca="1" t="shared" si="1"/>
        <v/>
      </c>
    </row>
    <row r="44" customHeight="1" spans="1:9">
      <c r="A44" s="318" t="str">
        <f ca="1">IF(AND(G44&lt;&gt;"",G44&gt;0),MAX(A$3:A43,MAX(转付款存档!A:A))+1,"")</f>
        <v/>
      </c>
      <c r="B44" s="319" t="s">
        <v>96</v>
      </c>
      <c r="C44" s="319" t="s">
        <v>96</v>
      </c>
      <c r="D44" s="320" t="str">
        <f ca="1">IF(B44&lt;&gt;"",IF(COUNTIF(账户资料!A:A,B44)=1,IF(B44="",0,VLOOKUP(B44,账户资料!A:B,2,FALSE)),"无此账户编码请备案后录入!"),"")</f>
        <v/>
      </c>
      <c r="E44" s="321" t="str">
        <f ca="1">IF(COUNTIF(账户资料!A:A,B44)=1,IF(B44="",0,VLOOKUP(B44,账户资料!A:C,3,FALSE)),"")</f>
        <v/>
      </c>
      <c r="F44" s="319" t="s">
        <v>96</v>
      </c>
      <c r="G44" s="322"/>
      <c r="H44" s="322"/>
      <c r="I44" s="323" t="str">
        <f ca="1" t="shared" si="1"/>
        <v/>
      </c>
    </row>
    <row r="45" customHeight="1" spans="1:9">
      <c r="A45" s="318" t="str">
        <f ca="1">IF(AND(G45&lt;&gt;"",G45&gt;0),MAX(A$3:A44,MAX(转付款存档!A:A))+1,"")</f>
        <v/>
      </c>
      <c r="B45" s="319" t="s">
        <v>96</v>
      </c>
      <c r="C45" s="319" t="s">
        <v>96</v>
      </c>
      <c r="D45" s="320" t="str">
        <f ca="1">IF(B45&lt;&gt;"",IF(COUNTIF(账户资料!A:A,B45)=1,IF(B45="",0,VLOOKUP(B45,账户资料!A:B,2,FALSE)),"无此账户编码请备案后录入!"),"")</f>
        <v/>
      </c>
      <c r="E45" s="321" t="str">
        <f ca="1">IF(COUNTIF(账户资料!A:A,B45)=1,IF(B45="",0,VLOOKUP(B45,账户资料!A:C,3,FALSE)),"")</f>
        <v/>
      </c>
      <c r="F45" s="319" t="s">
        <v>96</v>
      </c>
      <c r="G45" s="322"/>
      <c r="H45" s="322"/>
      <c r="I45" s="323" t="str">
        <f ca="1" t="shared" si="1"/>
        <v/>
      </c>
    </row>
    <row r="46" customHeight="1" spans="1:9">
      <c r="A46" s="318" t="str">
        <f ca="1">IF(AND(G46&lt;&gt;"",G46&gt;0),MAX(A$3:A45,MAX(转付款存档!A:A))+1,"")</f>
        <v/>
      </c>
      <c r="B46" s="319" t="s">
        <v>96</v>
      </c>
      <c r="C46" s="319" t="s">
        <v>96</v>
      </c>
      <c r="D46" s="320" t="str">
        <f ca="1">IF(B46&lt;&gt;"",IF(COUNTIF(账户资料!A:A,B46)=1,IF(B46="",0,VLOOKUP(B46,账户资料!A:B,2,FALSE)),"无此账户编码请备案后录入!"),"")</f>
        <v/>
      </c>
      <c r="E46" s="321" t="str">
        <f ca="1">IF(COUNTIF(账户资料!A:A,B46)=1,IF(B46="",0,VLOOKUP(B46,账户资料!A:C,3,FALSE)),"")</f>
        <v/>
      </c>
      <c r="F46" s="319" t="s">
        <v>96</v>
      </c>
      <c r="G46" s="322"/>
      <c r="H46" s="322"/>
      <c r="I46" s="323" t="str">
        <f ca="1" t="shared" si="1"/>
        <v/>
      </c>
    </row>
    <row r="47" customHeight="1" spans="1:9">
      <c r="A47" s="318" t="str">
        <f ca="1">IF(AND(G47&lt;&gt;"",G47&gt;0),MAX(A$3:A46,MAX(转付款存档!A:A))+1,"")</f>
        <v/>
      </c>
      <c r="B47" s="319" t="s">
        <v>96</v>
      </c>
      <c r="C47" s="319" t="s">
        <v>96</v>
      </c>
      <c r="D47" s="320" t="str">
        <f ca="1">IF(B47&lt;&gt;"",IF(COUNTIF(账户资料!A:A,B47)=1,IF(B47="",0,VLOOKUP(B47,账户资料!A:B,2,FALSE)),"无此账户编码请备案后录入!"),"")</f>
        <v/>
      </c>
      <c r="E47" s="321" t="str">
        <f ca="1">IF(COUNTIF(账户资料!A:A,B47)=1,IF(B47="",0,VLOOKUP(B47,账户资料!A:C,3,FALSE)),"")</f>
        <v/>
      </c>
      <c r="F47" s="319" t="s">
        <v>96</v>
      </c>
      <c r="G47" s="322"/>
      <c r="H47" s="322"/>
      <c r="I47" s="323" t="str">
        <f ca="1" t="shared" si="1"/>
        <v/>
      </c>
    </row>
    <row r="48" customHeight="1" spans="1:9">
      <c r="A48" s="318" t="str">
        <f ca="1">IF(AND(G48&lt;&gt;"",G48&gt;0),MAX(A$3:A47,MAX(转付款存档!A:A))+1,"")</f>
        <v/>
      </c>
      <c r="B48" s="319" t="s">
        <v>96</v>
      </c>
      <c r="C48" s="319" t="s">
        <v>96</v>
      </c>
      <c r="D48" s="320" t="str">
        <f ca="1">IF(B48&lt;&gt;"",IF(COUNTIF(账户资料!A:A,B48)=1,IF(B48="",0,VLOOKUP(B48,账户资料!A:B,2,FALSE)),"无此账户编码请备案后录入!"),"")</f>
        <v/>
      </c>
      <c r="E48" s="321" t="str">
        <f ca="1">IF(COUNTIF(账户资料!A:A,B48)=1,IF(B48="",0,VLOOKUP(B48,账户资料!A:C,3,FALSE)),"")</f>
        <v/>
      </c>
      <c r="F48" s="319" t="s">
        <v>96</v>
      </c>
      <c r="G48" s="322"/>
      <c r="H48" s="322"/>
      <c r="I48" s="323" t="str">
        <f ca="1" t="shared" si="1"/>
        <v/>
      </c>
    </row>
    <row r="49" customHeight="1" spans="1:9">
      <c r="A49" s="318" t="str">
        <f ca="1">IF(AND(G49&lt;&gt;"",G49&gt;0),MAX(A$3:A48,MAX(转付款存档!A:A))+1,"")</f>
        <v/>
      </c>
      <c r="B49" s="319" t="s">
        <v>96</v>
      </c>
      <c r="C49" s="319" t="s">
        <v>96</v>
      </c>
      <c r="D49" s="320" t="str">
        <f ca="1">IF(B49&lt;&gt;"",IF(COUNTIF(账户资料!A:A,B49)=1,IF(B49="",0,VLOOKUP(B49,账户资料!A:B,2,FALSE)),"无此账户编码请备案后录入!"),"")</f>
        <v/>
      </c>
      <c r="E49" s="321" t="str">
        <f ca="1">IF(COUNTIF(账户资料!A:A,B49)=1,IF(B49="",0,VLOOKUP(B49,账户资料!A:C,3,FALSE)),"")</f>
        <v/>
      </c>
      <c r="F49" s="319" t="s">
        <v>96</v>
      </c>
      <c r="G49" s="322"/>
      <c r="H49" s="322"/>
      <c r="I49" s="323" t="str">
        <f ca="1" t="shared" si="1"/>
        <v/>
      </c>
    </row>
    <row r="50" customHeight="1" spans="1:9">
      <c r="A50" s="318" t="str">
        <f ca="1">IF(AND(G50&lt;&gt;"",G50&gt;0),MAX(A$3:A49,MAX(转付款存档!A:A))+1,"")</f>
        <v/>
      </c>
      <c r="B50" s="319" t="s">
        <v>96</v>
      </c>
      <c r="C50" s="319" t="s">
        <v>96</v>
      </c>
      <c r="D50" s="320" t="str">
        <f ca="1">IF(B50&lt;&gt;"",IF(COUNTIF(账户资料!A:A,B50)=1,IF(B50="",0,VLOOKUP(B50,账户资料!A:B,2,FALSE)),"无此账户编码请备案后录入!"),"")</f>
        <v/>
      </c>
      <c r="E50" s="321" t="str">
        <f ca="1">IF(COUNTIF(账户资料!A:A,B50)=1,IF(B50="",0,VLOOKUP(B50,账户资料!A:C,3,FALSE)),"")</f>
        <v/>
      </c>
      <c r="F50" s="319" t="s">
        <v>96</v>
      </c>
      <c r="G50" s="322"/>
      <c r="H50" s="322"/>
      <c r="I50" s="323" t="str">
        <f ca="1" t="shared" si="1"/>
        <v/>
      </c>
    </row>
    <row r="51" customHeight="1" spans="1:9">
      <c r="A51" s="318" t="str">
        <f ca="1">IF(AND(G51&lt;&gt;"",G51&gt;0),MAX(A$3:A50,MAX(转付款存档!A:A))+1,"")</f>
        <v/>
      </c>
      <c r="B51" s="319" t="s">
        <v>96</v>
      </c>
      <c r="C51" s="319" t="s">
        <v>96</v>
      </c>
      <c r="D51" s="320" t="str">
        <f ca="1">IF(B51&lt;&gt;"",IF(COUNTIF(账户资料!A:A,B51)=1,IF(B51="",0,VLOOKUP(B51,账户资料!A:B,2,FALSE)),"无此账户编码请备案后录入!"),"")</f>
        <v/>
      </c>
      <c r="E51" s="321" t="str">
        <f ca="1">IF(COUNTIF(账户资料!A:A,B51)=1,IF(B51="",0,VLOOKUP(B51,账户资料!A:C,3,FALSE)),"")</f>
        <v/>
      </c>
      <c r="F51" s="319" t="s">
        <v>96</v>
      </c>
      <c r="G51" s="322"/>
      <c r="H51" s="322"/>
      <c r="I51" s="323" t="str">
        <f ca="1" t="shared" si="1"/>
        <v/>
      </c>
    </row>
    <row r="52" customHeight="1" spans="1:9">
      <c r="A52" s="318" t="str">
        <f ca="1">IF(AND(G52&lt;&gt;"",G52&gt;0),MAX(A$3:A51,MAX(转付款存档!A:A))+1,"")</f>
        <v/>
      </c>
      <c r="B52" s="319" t="s">
        <v>96</v>
      </c>
      <c r="C52" s="319" t="s">
        <v>96</v>
      </c>
      <c r="D52" s="320" t="str">
        <f ca="1">IF(B52&lt;&gt;"",IF(COUNTIF(账户资料!A:A,B52)=1,IF(B52="",0,VLOOKUP(B52,账户资料!A:B,2,FALSE)),"无此账户编码请备案后录入!"),"")</f>
        <v/>
      </c>
      <c r="E52" s="321" t="str">
        <f ca="1">IF(COUNTIF(账户资料!A:A,B52)=1,IF(B52="",0,VLOOKUP(B52,账户资料!A:C,3,FALSE)),"")</f>
        <v/>
      </c>
      <c r="F52" s="319" t="s">
        <v>96</v>
      </c>
      <c r="G52" s="322"/>
      <c r="H52" s="322"/>
      <c r="I52" s="323" t="str">
        <f ca="1" t="shared" si="1"/>
        <v/>
      </c>
    </row>
    <row r="53" customHeight="1" spans="1:9">
      <c r="A53" s="318" t="str">
        <f ca="1">IF(AND(G53&lt;&gt;"",G53&gt;0),MAX(A$3:A52,MAX(转付款存档!A:A))+1,"")</f>
        <v/>
      </c>
      <c r="B53" s="319" t="s">
        <v>96</v>
      </c>
      <c r="C53" s="319" t="s">
        <v>96</v>
      </c>
      <c r="D53" s="320" t="str">
        <f ca="1">IF(B53&lt;&gt;"",IF(COUNTIF(账户资料!A:A,B53)=1,IF(B53="",0,VLOOKUP(B53,账户资料!A:B,2,FALSE)),"无此账户编码请备案后录入!"),"")</f>
        <v/>
      </c>
      <c r="E53" s="321" t="str">
        <f ca="1">IF(COUNTIF(账户资料!A:A,B53)=1,IF(B53="",0,VLOOKUP(B53,账户资料!A:C,3,FALSE)),"")</f>
        <v/>
      </c>
      <c r="F53" s="319" t="s">
        <v>96</v>
      </c>
      <c r="G53" s="322"/>
      <c r="H53" s="322"/>
      <c r="I53" s="323" t="str">
        <f ca="1" t="shared" si="1"/>
        <v/>
      </c>
    </row>
    <row r="54" customHeight="1" spans="1:9">
      <c r="A54" s="318" t="str">
        <f ca="1">IF(AND(G54&lt;&gt;"",G54&gt;0),MAX(A$3:A53,MAX(转付款存档!A:A))+1,"")</f>
        <v/>
      </c>
      <c r="B54" s="319" t="s">
        <v>96</v>
      </c>
      <c r="C54" s="319" t="s">
        <v>96</v>
      </c>
      <c r="D54" s="320" t="str">
        <f ca="1">IF(B54&lt;&gt;"",IF(COUNTIF(账户资料!A:A,B54)=1,IF(B54="",0,VLOOKUP(B54,账户资料!A:B,2,FALSE)),"无此账户编码请备案后录入!"),"")</f>
        <v/>
      </c>
      <c r="E54" s="321" t="str">
        <f ca="1">IF(COUNTIF(账户资料!A:A,B54)=1,IF(B54="",0,VLOOKUP(B54,账户资料!A:C,3,FALSE)),"")</f>
        <v/>
      </c>
      <c r="F54" s="319" t="s">
        <v>96</v>
      </c>
      <c r="G54" s="322"/>
      <c r="H54" s="322"/>
      <c r="I54" s="323" t="str">
        <f ca="1" t="shared" si="1"/>
        <v/>
      </c>
    </row>
    <row r="55" customHeight="1" spans="1:9">
      <c r="A55" s="318" t="str">
        <f ca="1">IF(AND(G55&lt;&gt;"",G55&gt;0),MAX(A$3:A54,MAX(转付款存档!A:A))+1,"")</f>
        <v/>
      </c>
      <c r="B55" s="319" t="s">
        <v>96</v>
      </c>
      <c r="C55" s="319" t="s">
        <v>96</v>
      </c>
      <c r="D55" s="320" t="str">
        <f ca="1">IF(B55&lt;&gt;"",IF(COUNTIF(账户资料!A:A,B55)=1,IF(B55="",0,VLOOKUP(B55,账户资料!A:B,2,FALSE)),"无此账户编码请备案后录入!"),"")</f>
        <v/>
      </c>
      <c r="E55" s="321" t="str">
        <f ca="1">IF(COUNTIF(账户资料!A:A,B55)=1,IF(B55="",0,VLOOKUP(B55,账户资料!A:C,3,FALSE)),"")</f>
        <v/>
      </c>
      <c r="F55" s="319" t="s">
        <v>96</v>
      </c>
      <c r="G55" s="322"/>
      <c r="H55" s="322"/>
      <c r="I55" s="323" t="str">
        <f ca="1" t="shared" si="1"/>
        <v/>
      </c>
    </row>
    <row r="56" customHeight="1" spans="1:9">
      <c r="A56" s="318" t="str">
        <f ca="1">IF(AND(G56&lt;&gt;"",G56&gt;0),MAX(A$3:A55,MAX(转付款存档!A:A))+1,"")</f>
        <v/>
      </c>
      <c r="B56" s="319" t="s">
        <v>96</v>
      </c>
      <c r="C56" s="319" t="s">
        <v>96</v>
      </c>
      <c r="D56" s="320" t="str">
        <f ca="1">IF(B56&lt;&gt;"",IF(COUNTIF(账户资料!A:A,B56)=1,IF(B56="",0,VLOOKUP(B56,账户资料!A:B,2,FALSE)),"无此账户编码请备案后录入!"),"")</f>
        <v/>
      </c>
      <c r="E56" s="321" t="str">
        <f ca="1">IF(COUNTIF(账户资料!A:A,B56)=1,IF(B56="",0,VLOOKUP(B56,账户资料!A:C,3,FALSE)),"")</f>
        <v/>
      </c>
      <c r="F56" s="319" t="s">
        <v>96</v>
      </c>
      <c r="G56" s="322"/>
      <c r="H56" s="322"/>
      <c r="I56" s="323" t="str">
        <f ca="1" t="shared" si="1"/>
        <v/>
      </c>
    </row>
    <row r="57" customHeight="1" spans="1:9">
      <c r="A57" s="318" t="str">
        <f ca="1">IF(AND(G57&lt;&gt;"",G57&gt;0),MAX(A$3:A56,MAX(转付款存档!A:A))+1,"")</f>
        <v/>
      </c>
      <c r="B57" s="319" t="s">
        <v>96</v>
      </c>
      <c r="C57" s="319" t="s">
        <v>96</v>
      </c>
      <c r="D57" s="320" t="str">
        <f ca="1">IF(B57&lt;&gt;"",IF(COUNTIF(账户资料!A:A,B57)=1,IF(B57="",0,VLOOKUP(B57,账户资料!A:B,2,FALSE)),"无此账户编码请备案后录入!"),"")</f>
        <v/>
      </c>
      <c r="E57" s="321" t="str">
        <f ca="1">IF(COUNTIF(账户资料!A:A,B57)=1,IF(B57="",0,VLOOKUP(B57,账户资料!A:C,3,FALSE)),"")</f>
        <v/>
      </c>
      <c r="F57" s="319" t="s">
        <v>96</v>
      </c>
      <c r="G57" s="322"/>
      <c r="H57" s="322"/>
      <c r="I57" s="323" t="str">
        <f ca="1" t="shared" si="1"/>
        <v/>
      </c>
    </row>
    <row r="58" customHeight="1" spans="1:9">
      <c r="A58" s="318" t="str">
        <f ca="1">IF(AND(G58&lt;&gt;"",G58&gt;0),MAX(A$3:A57,MAX(转付款存档!A:A))+1,"")</f>
        <v/>
      </c>
      <c r="B58" s="319" t="s">
        <v>96</v>
      </c>
      <c r="C58" s="319" t="s">
        <v>96</v>
      </c>
      <c r="D58" s="320" t="str">
        <f ca="1">IF(B58&lt;&gt;"",IF(COUNTIF(账户资料!A:A,B58)=1,IF(B58="",0,VLOOKUP(B58,账户资料!A:B,2,FALSE)),"无此账户编码请备案后录入!"),"")</f>
        <v/>
      </c>
      <c r="E58" s="321" t="str">
        <f ca="1">IF(COUNTIF(账户资料!A:A,B58)=1,IF(B58="",0,VLOOKUP(B58,账户资料!A:C,3,FALSE)),"")</f>
        <v/>
      </c>
      <c r="F58" s="319" t="s">
        <v>96</v>
      </c>
      <c r="G58" s="322"/>
      <c r="H58" s="322"/>
      <c r="I58" s="323" t="str">
        <f ca="1" t="shared" si="1"/>
        <v/>
      </c>
    </row>
    <row r="59" customHeight="1" spans="1:9">
      <c r="A59" s="318" t="str">
        <f ca="1">IF(AND(G59&lt;&gt;"",G59&gt;0),MAX(A$3:A58,MAX(转付款存档!A:A))+1,"")</f>
        <v/>
      </c>
      <c r="B59" s="319" t="s">
        <v>96</v>
      </c>
      <c r="C59" s="319" t="s">
        <v>96</v>
      </c>
      <c r="D59" s="320" t="str">
        <f ca="1">IF(B59&lt;&gt;"",IF(COUNTIF(账户资料!A:A,B59)=1,IF(B59="",0,VLOOKUP(B59,账户资料!A:B,2,FALSE)),"无此账户编码请备案后录入!"),"")</f>
        <v/>
      </c>
      <c r="E59" s="321" t="str">
        <f ca="1">IF(COUNTIF(账户资料!A:A,B59)=1,IF(B59="",0,VLOOKUP(B59,账户资料!A:C,3,FALSE)),"")</f>
        <v/>
      </c>
      <c r="F59" s="319" t="s">
        <v>96</v>
      </c>
      <c r="G59" s="322"/>
      <c r="H59" s="322"/>
      <c r="I59" s="323" t="str">
        <f ca="1" t="shared" si="1"/>
        <v/>
      </c>
    </row>
    <row r="60" customHeight="1" spans="1:9">
      <c r="A60" s="318" t="str">
        <f ca="1">IF(AND(G60&lt;&gt;"",G60&gt;0),MAX(A$3:A59,MAX(转付款存档!A:A))+1,"")</f>
        <v/>
      </c>
      <c r="B60" s="319" t="s">
        <v>96</v>
      </c>
      <c r="C60" s="319" t="s">
        <v>96</v>
      </c>
      <c r="D60" s="320" t="str">
        <f ca="1">IF(B60&lt;&gt;"",IF(COUNTIF(账户资料!A:A,B60)=1,IF(B60="",0,VLOOKUP(B60,账户资料!A:B,2,FALSE)),"无此账户编码请备案后录入!"),"")</f>
        <v/>
      </c>
      <c r="E60" s="321" t="str">
        <f ca="1">IF(COUNTIF(账户资料!A:A,B60)=1,IF(B60="",0,VLOOKUP(B60,账户资料!A:C,3,FALSE)),"")</f>
        <v/>
      </c>
      <c r="F60" s="319" t="s">
        <v>96</v>
      </c>
      <c r="G60" s="322"/>
      <c r="H60" s="322"/>
      <c r="I60" s="323" t="str">
        <f ca="1" t="shared" si="1"/>
        <v/>
      </c>
    </row>
    <row r="61" customHeight="1" spans="1:9">
      <c r="A61" s="318" t="str">
        <f ca="1">IF(AND(G61&lt;&gt;"",G61&gt;0),MAX(A$3:A60,MAX(转付款存档!A:A))+1,"")</f>
        <v/>
      </c>
      <c r="B61" s="319" t="s">
        <v>96</v>
      </c>
      <c r="C61" s="319" t="s">
        <v>96</v>
      </c>
      <c r="D61" s="320" t="str">
        <f ca="1">IF(B61&lt;&gt;"",IF(COUNTIF(账户资料!A:A,B61)=1,IF(B61="",0,VLOOKUP(B61,账户资料!A:B,2,FALSE)),"无此账户编码请备案后录入!"),"")</f>
        <v/>
      </c>
      <c r="E61" s="321" t="str">
        <f ca="1">IF(COUNTIF(账户资料!A:A,B61)=1,IF(B61="",0,VLOOKUP(B61,账户资料!A:C,3,FALSE)),"")</f>
        <v/>
      </c>
      <c r="F61" s="319" t="s">
        <v>96</v>
      </c>
      <c r="G61" s="322"/>
      <c r="H61" s="322"/>
      <c r="I61" s="323" t="str">
        <f ca="1" t="shared" si="1"/>
        <v/>
      </c>
    </row>
    <row r="62" customHeight="1" spans="1:9">
      <c r="A62" s="318" t="str">
        <f ca="1">IF(AND(G62&lt;&gt;"",G62&gt;0),MAX(A$3:A61,MAX(转付款存档!A:A))+1,"")</f>
        <v/>
      </c>
      <c r="B62" s="319" t="s">
        <v>96</v>
      </c>
      <c r="C62" s="319" t="s">
        <v>96</v>
      </c>
      <c r="D62" s="320" t="str">
        <f ca="1">IF(B62&lt;&gt;"",IF(COUNTIF(账户资料!A:A,B62)=1,IF(B62="",0,VLOOKUP(B62,账户资料!A:B,2,FALSE)),"无此账户编码请备案后录入!"),"")</f>
        <v/>
      </c>
      <c r="E62" s="321" t="str">
        <f ca="1">IF(COUNTIF(账户资料!A:A,B62)=1,IF(B62="",0,VLOOKUP(B62,账户资料!A:C,3,FALSE)),"")</f>
        <v/>
      </c>
      <c r="F62" s="319" t="s">
        <v>96</v>
      </c>
      <c r="G62" s="322"/>
      <c r="H62" s="322"/>
      <c r="I62" s="323" t="str">
        <f ca="1" t="shared" si="1"/>
        <v/>
      </c>
    </row>
    <row r="63" customHeight="1" spans="1:9">
      <c r="A63" s="318" t="str">
        <f ca="1">IF(AND(G63&lt;&gt;"",G63&gt;0),MAX(A$3:A62,MAX(转付款存档!A:A))+1,"")</f>
        <v/>
      </c>
      <c r="B63" s="319" t="s">
        <v>96</v>
      </c>
      <c r="C63" s="319" t="s">
        <v>96</v>
      </c>
      <c r="D63" s="320" t="str">
        <f ca="1">IF(B63&lt;&gt;"",IF(COUNTIF(账户资料!A:A,B63)=1,IF(B63="",0,VLOOKUP(B63,账户资料!A:B,2,FALSE)),"无此账户编码请备案后录入!"),"")</f>
        <v/>
      </c>
      <c r="E63" s="321" t="str">
        <f ca="1">IF(COUNTIF(账户资料!A:A,B63)=1,IF(B63="",0,VLOOKUP(B63,账户资料!A:C,3,FALSE)),"")</f>
        <v/>
      </c>
      <c r="F63" s="319" t="s">
        <v>96</v>
      </c>
      <c r="G63" s="322"/>
      <c r="H63" s="322"/>
      <c r="I63" s="323" t="str">
        <f ca="1" t="shared" si="1"/>
        <v/>
      </c>
    </row>
    <row r="64" customHeight="1" spans="1:9">
      <c r="A64" s="318" t="str">
        <f ca="1">IF(AND(G64&lt;&gt;"",G64&gt;0),MAX(A$3:A63,MAX(转付款存档!A:A))+1,"")</f>
        <v/>
      </c>
      <c r="B64" s="319" t="s">
        <v>96</v>
      </c>
      <c r="C64" s="319" t="s">
        <v>96</v>
      </c>
      <c r="D64" s="320" t="str">
        <f ca="1">IF(B64&lt;&gt;"",IF(COUNTIF(账户资料!A:A,B64)=1,IF(B64="",0,VLOOKUP(B64,账户资料!A:B,2,FALSE)),"无此账户编码请备案后录入!"),"")</f>
        <v/>
      </c>
      <c r="E64" s="321" t="str">
        <f ca="1">IF(COUNTIF(账户资料!A:A,B64)=1,IF(B64="",0,VLOOKUP(B64,账户资料!A:C,3,FALSE)),"")</f>
        <v/>
      </c>
      <c r="F64" s="319" t="s">
        <v>96</v>
      </c>
      <c r="G64" s="322"/>
      <c r="H64" s="322"/>
      <c r="I64" s="323" t="str">
        <f ca="1" t="shared" si="1"/>
        <v/>
      </c>
    </row>
    <row r="65" customHeight="1" spans="1:9">
      <c r="A65" s="318" t="str">
        <f ca="1">IF(AND(G65&lt;&gt;"",G65&gt;0),MAX(A$3:A64,MAX(转付款存档!A:A))+1,"")</f>
        <v/>
      </c>
      <c r="B65" s="319" t="s">
        <v>96</v>
      </c>
      <c r="C65" s="319" t="s">
        <v>96</v>
      </c>
      <c r="D65" s="320" t="str">
        <f ca="1">IF(B65&lt;&gt;"",IF(COUNTIF(账户资料!A:A,B65)=1,IF(B65="",0,VLOOKUP(B65,账户资料!A:B,2,FALSE)),"无此账户编码请备案后录入!"),"")</f>
        <v/>
      </c>
      <c r="E65" s="321" t="str">
        <f ca="1">IF(COUNTIF(账户资料!A:A,B65)=1,IF(B65="",0,VLOOKUP(B65,账户资料!A:C,3,FALSE)),"")</f>
        <v/>
      </c>
      <c r="F65" s="319" t="s">
        <v>96</v>
      </c>
      <c r="G65" s="322"/>
      <c r="H65" s="322"/>
      <c r="I65" s="323" t="str">
        <f ca="1" t="shared" si="1"/>
        <v/>
      </c>
    </row>
    <row r="66" customHeight="1" spans="1:9">
      <c r="A66" s="318" t="str">
        <f ca="1">IF(AND(G66&lt;&gt;"",G66&gt;0),MAX(A$3:A65,MAX(转付款存档!A:A))+1,"")</f>
        <v/>
      </c>
      <c r="B66" s="319" t="s">
        <v>96</v>
      </c>
      <c r="C66" s="319" t="s">
        <v>96</v>
      </c>
      <c r="D66" s="320" t="str">
        <f ca="1">IF(B66&lt;&gt;"",IF(COUNTIF(账户资料!A:A,B66)=1,IF(B66="",0,VLOOKUP(B66,账户资料!A:B,2,FALSE)),"无此账户编码请备案后录入!"),"")</f>
        <v/>
      </c>
      <c r="E66" s="321" t="str">
        <f ca="1">IF(COUNTIF(账户资料!A:A,B66)=1,IF(B66="",0,VLOOKUP(B66,账户资料!A:C,3,FALSE)),"")</f>
        <v/>
      </c>
      <c r="F66" s="319" t="s">
        <v>96</v>
      </c>
      <c r="G66" s="322"/>
      <c r="H66" s="322"/>
      <c r="I66" s="323" t="str">
        <f ca="1" t="shared" si="1"/>
        <v/>
      </c>
    </row>
    <row r="67" customHeight="1" spans="1:9">
      <c r="A67" s="318" t="str">
        <f ca="1">IF(AND(G67&lt;&gt;"",G67&gt;0),MAX(A$3:A66,MAX(转付款存档!A:A))+1,"")</f>
        <v/>
      </c>
      <c r="B67" s="319" t="s">
        <v>96</v>
      </c>
      <c r="C67" s="319" t="s">
        <v>96</v>
      </c>
      <c r="D67" s="320" t="str">
        <f ca="1">IF(B67&lt;&gt;"",IF(COUNTIF(账户资料!A:A,B67)=1,IF(B67="",0,VLOOKUP(B67,账户资料!A:B,2,FALSE)),"无此账户编码请备案后录入!"),"")</f>
        <v/>
      </c>
      <c r="E67" s="321" t="str">
        <f ca="1">IF(COUNTIF(账户资料!A:A,B67)=1,IF(B67="",0,VLOOKUP(B67,账户资料!A:C,3,FALSE)),"")</f>
        <v/>
      </c>
      <c r="F67" s="319" t="s">
        <v>96</v>
      </c>
      <c r="G67" s="322"/>
      <c r="H67" s="322"/>
      <c r="I67" s="323" t="str">
        <f ca="1" t="shared" ref="I67:I130" si="2">IF(ISBLANK(G67),"",IF(I67="",TEXT(NOW(),"yyyy-m-d"),I67))</f>
        <v/>
      </c>
    </row>
    <row r="68" customHeight="1" spans="1:9">
      <c r="A68" s="318" t="str">
        <f ca="1">IF(AND(G68&lt;&gt;"",G68&gt;0),MAX(A$3:A67,MAX(转付款存档!A:A))+1,"")</f>
        <v/>
      </c>
      <c r="B68" s="319" t="s">
        <v>96</v>
      </c>
      <c r="C68" s="319" t="s">
        <v>96</v>
      </c>
      <c r="D68" s="320" t="str">
        <f ca="1">IF(B68&lt;&gt;"",IF(COUNTIF(账户资料!A:A,B68)=1,IF(B68="",0,VLOOKUP(B68,账户资料!A:B,2,FALSE)),"无此账户编码请备案后录入!"),"")</f>
        <v/>
      </c>
      <c r="E68" s="321" t="str">
        <f ca="1">IF(COUNTIF(账户资料!A:A,B68)=1,IF(B68="",0,VLOOKUP(B68,账户资料!A:C,3,FALSE)),"")</f>
        <v/>
      </c>
      <c r="F68" s="319" t="s">
        <v>96</v>
      </c>
      <c r="G68" s="322"/>
      <c r="H68" s="322"/>
      <c r="I68" s="323" t="str">
        <f ca="1" t="shared" si="2"/>
        <v/>
      </c>
    </row>
    <row r="69" customHeight="1" spans="1:9">
      <c r="A69" s="318" t="str">
        <f ca="1">IF(AND(G69&lt;&gt;"",G69&gt;0),MAX(A$3:A68,MAX(转付款存档!A:A))+1,"")</f>
        <v/>
      </c>
      <c r="B69" s="319" t="s">
        <v>96</v>
      </c>
      <c r="C69" s="319" t="s">
        <v>96</v>
      </c>
      <c r="D69" s="320" t="str">
        <f ca="1">IF(B69&lt;&gt;"",IF(COUNTIF(账户资料!A:A,B69)=1,IF(B69="",0,VLOOKUP(B69,账户资料!A:B,2,FALSE)),"无此账户编码请备案后录入!"),"")</f>
        <v/>
      </c>
      <c r="E69" s="321" t="str">
        <f ca="1">IF(COUNTIF(账户资料!A:A,B69)=1,IF(B69="",0,VLOOKUP(B69,账户资料!A:C,3,FALSE)),"")</f>
        <v/>
      </c>
      <c r="F69" s="319" t="s">
        <v>96</v>
      </c>
      <c r="G69" s="322"/>
      <c r="H69" s="322"/>
      <c r="I69" s="323" t="str">
        <f ca="1" t="shared" si="2"/>
        <v/>
      </c>
    </row>
    <row r="70" customHeight="1" spans="1:9">
      <c r="A70" s="318" t="str">
        <f ca="1">IF(AND(G70&lt;&gt;"",G70&gt;0),MAX(A$3:A69,MAX(转付款存档!A:A))+1,"")</f>
        <v/>
      </c>
      <c r="B70" s="319" t="s">
        <v>96</v>
      </c>
      <c r="C70" s="319" t="s">
        <v>96</v>
      </c>
      <c r="D70" s="320" t="str">
        <f ca="1">IF(B70&lt;&gt;"",IF(COUNTIF(账户资料!A:A,B70)=1,IF(B70="",0,VLOOKUP(B70,账户资料!A:B,2,FALSE)),"无此账户编码请备案后录入!"),"")</f>
        <v/>
      </c>
      <c r="E70" s="321" t="str">
        <f ca="1">IF(COUNTIF(账户资料!A:A,B70)=1,IF(B70="",0,VLOOKUP(B70,账户资料!A:C,3,FALSE)),"")</f>
        <v/>
      </c>
      <c r="F70" s="319" t="s">
        <v>96</v>
      </c>
      <c r="G70" s="322"/>
      <c r="H70" s="322"/>
      <c r="I70" s="323" t="str">
        <f ca="1" t="shared" si="2"/>
        <v/>
      </c>
    </row>
    <row r="71" customHeight="1" spans="1:9">
      <c r="A71" s="318" t="str">
        <f ca="1">IF(AND(G71&lt;&gt;"",G71&gt;0),MAX(A$3:A70,MAX(转付款存档!A:A))+1,"")</f>
        <v/>
      </c>
      <c r="B71" s="319" t="s">
        <v>96</v>
      </c>
      <c r="C71" s="319" t="s">
        <v>96</v>
      </c>
      <c r="D71" s="320" t="str">
        <f ca="1">IF(B71&lt;&gt;"",IF(COUNTIF(账户资料!A:A,B71)=1,IF(B71="",0,VLOOKUP(B71,账户资料!A:B,2,FALSE)),"无此账户编码请备案后录入!"),"")</f>
        <v/>
      </c>
      <c r="E71" s="321" t="str">
        <f ca="1">IF(COUNTIF(账户资料!A:A,B71)=1,IF(B71="",0,VLOOKUP(B71,账户资料!A:C,3,FALSE)),"")</f>
        <v/>
      </c>
      <c r="F71" s="319" t="s">
        <v>96</v>
      </c>
      <c r="G71" s="322"/>
      <c r="H71" s="322"/>
      <c r="I71" s="323" t="str">
        <f ca="1" t="shared" si="2"/>
        <v/>
      </c>
    </row>
    <row r="72" customHeight="1" spans="1:9">
      <c r="A72" s="318" t="str">
        <f ca="1">IF(AND(G72&lt;&gt;"",G72&gt;0),MAX(A$3:A71,MAX(转付款存档!A:A))+1,"")</f>
        <v/>
      </c>
      <c r="B72" s="319" t="s">
        <v>96</v>
      </c>
      <c r="C72" s="319" t="s">
        <v>96</v>
      </c>
      <c r="D72" s="320" t="str">
        <f ca="1">IF(B72&lt;&gt;"",IF(COUNTIF(账户资料!A:A,B72)=1,IF(B72="",0,VLOOKUP(B72,账户资料!A:B,2,FALSE)),"无此账户编码请备案后录入!"),"")</f>
        <v/>
      </c>
      <c r="E72" s="321" t="str">
        <f ca="1">IF(COUNTIF(账户资料!A:A,B72)=1,IF(B72="",0,VLOOKUP(B72,账户资料!A:C,3,FALSE)),"")</f>
        <v/>
      </c>
      <c r="F72" s="319" t="s">
        <v>96</v>
      </c>
      <c r="G72" s="322"/>
      <c r="H72" s="322"/>
      <c r="I72" s="323" t="str">
        <f ca="1" t="shared" si="2"/>
        <v/>
      </c>
    </row>
    <row r="73" customHeight="1" spans="1:9">
      <c r="A73" s="318" t="str">
        <f ca="1">IF(AND(G73&lt;&gt;"",G73&gt;0),MAX(A$3:A72,MAX(转付款存档!A:A))+1,"")</f>
        <v/>
      </c>
      <c r="B73" s="319" t="s">
        <v>96</v>
      </c>
      <c r="C73" s="319" t="s">
        <v>96</v>
      </c>
      <c r="D73" s="320" t="str">
        <f ca="1">IF(B73&lt;&gt;"",IF(COUNTIF(账户资料!A:A,B73)=1,IF(B73="",0,VLOOKUP(B73,账户资料!A:B,2,FALSE)),"无此账户编码请备案后录入!"),"")</f>
        <v/>
      </c>
      <c r="E73" s="321" t="str">
        <f ca="1">IF(COUNTIF(账户资料!A:A,B73)=1,IF(B73="",0,VLOOKUP(B73,账户资料!A:C,3,FALSE)),"")</f>
        <v/>
      </c>
      <c r="F73" s="319" t="s">
        <v>96</v>
      </c>
      <c r="G73" s="322"/>
      <c r="H73" s="322"/>
      <c r="I73" s="323" t="str">
        <f ca="1" t="shared" si="2"/>
        <v/>
      </c>
    </row>
    <row r="74" customHeight="1" spans="1:9">
      <c r="A74" s="318" t="str">
        <f ca="1">IF(AND(G74&lt;&gt;"",G74&gt;0),MAX(A$3:A73,MAX(转付款存档!A:A))+1,"")</f>
        <v/>
      </c>
      <c r="B74" s="319" t="s">
        <v>96</v>
      </c>
      <c r="C74" s="319" t="s">
        <v>96</v>
      </c>
      <c r="D74" s="320" t="str">
        <f ca="1">IF(B74&lt;&gt;"",IF(COUNTIF(账户资料!A:A,B74)=1,IF(B74="",0,VLOOKUP(B74,账户资料!A:B,2,FALSE)),"无此账户编码请备案后录入!"),"")</f>
        <v/>
      </c>
      <c r="E74" s="321" t="str">
        <f ca="1">IF(COUNTIF(账户资料!A:A,B74)=1,IF(B74="",0,VLOOKUP(B74,账户资料!A:C,3,FALSE)),"")</f>
        <v/>
      </c>
      <c r="F74" s="319" t="s">
        <v>96</v>
      </c>
      <c r="G74" s="322"/>
      <c r="H74" s="322"/>
      <c r="I74" s="323" t="str">
        <f ca="1" t="shared" si="2"/>
        <v/>
      </c>
    </row>
    <row r="75" customHeight="1" spans="1:9">
      <c r="A75" s="318" t="str">
        <f ca="1">IF(AND(G75&lt;&gt;"",G75&gt;0),MAX(A$3:A74,MAX(转付款存档!A:A))+1,"")</f>
        <v/>
      </c>
      <c r="B75" s="319" t="s">
        <v>96</v>
      </c>
      <c r="C75" s="319" t="s">
        <v>96</v>
      </c>
      <c r="D75" s="320" t="str">
        <f ca="1">IF(B75&lt;&gt;"",IF(COUNTIF(账户资料!A:A,B75)=1,IF(B75="",0,VLOOKUP(B75,账户资料!A:B,2,FALSE)),"无此账户编码请备案后录入!"),"")</f>
        <v/>
      </c>
      <c r="E75" s="321" t="str">
        <f ca="1">IF(COUNTIF(账户资料!A:A,B75)=1,IF(B75="",0,VLOOKUP(B75,账户资料!A:C,3,FALSE)),"")</f>
        <v/>
      </c>
      <c r="F75" s="319" t="s">
        <v>96</v>
      </c>
      <c r="G75" s="322"/>
      <c r="H75" s="322"/>
      <c r="I75" s="323" t="str">
        <f ca="1" t="shared" si="2"/>
        <v/>
      </c>
    </row>
    <row r="76" customHeight="1" spans="1:9">
      <c r="A76" s="318" t="str">
        <f ca="1">IF(AND(G76&lt;&gt;"",G76&gt;0),MAX(A$3:A75,MAX(转付款存档!A:A))+1,"")</f>
        <v/>
      </c>
      <c r="B76" s="319" t="s">
        <v>96</v>
      </c>
      <c r="C76" s="319" t="s">
        <v>96</v>
      </c>
      <c r="D76" s="320" t="str">
        <f ca="1">IF(B76&lt;&gt;"",IF(COUNTIF(账户资料!A:A,B76)=1,IF(B76="",0,VLOOKUP(B76,账户资料!A:B,2,FALSE)),"无此账户编码请备案后录入!"),"")</f>
        <v/>
      </c>
      <c r="E76" s="321" t="str">
        <f ca="1">IF(COUNTIF(账户资料!A:A,B76)=1,IF(B76="",0,VLOOKUP(B76,账户资料!A:C,3,FALSE)),"")</f>
        <v/>
      </c>
      <c r="F76" s="319" t="s">
        <v>96</v>
      </c>
      <c r="G76" s="322"/>
      <c r="H76" s="322"/>
      <c r="I76" s="323" t="str">
        <f ca="1" t="shared" si="2"/>
        <v/>
      </c>
    </row>
    <row r="77" customHeight="1" spans="1:9">
      <c r="A77" s="318" t="str">
        <f ca="1">IF(AND(G77&lt;&gt;"",G77&gt;0),MAX(A$3:A76,MAX(转付款存档!A:A))+1,"")</f>
        <v/>
      </c>
      <c r="B77" s="319" t="s">
        <v>96</v>
      </c>
      <c r="C77" s="319" t="s">
        <v>96</v>
      </c>
      <c r="D77" s="320" t="str">
        <f ca="1">IF(B77&lt;&gt;"",IF(COUNTIF(账户资料!A:A,B77)=1,IF(B77="",0,VLOOKUP(B77,账户资料!A:B,2,FALSE)),"无此账户编码请备案后录入!"),"")</f>
        <v/>
      </c>
      <c r="E77" s="321" t="str">
        <f ca="1">IF(COUNTIF(账户资料!A:A,B77)=1,IF(B77="",0,VLOOKUP(B77,账户资料!A:C,3,FALSE)),"")</f>
        <v/>
      </c>
      <c r="F77" s="319" t="s">
        <v>96</v>
      </c>
      <c r="G77" s="322"/>
      <c r="H77" s="322"/>
      <c r="I77" s="323" t="str">
        <f ca="1" t="shared" si="2"/>
        <v/>
      </c>
    </row>
    <row r="78" customHeight="1" spans="1:9">
      <c r="A78" s="318" t="str">
        <f ca="1">IF(AND(G78&lt;&gt;"",G78&gt;0),MAX(A$3:A77,MAX(转付款存档!A:A))+1,"")</f>
        <v/>
      </c>
      <c r="B78" s="319" t="s">
        <v>96</v>
      </c>
      <c r="C78" s="319" t="s">
        <v>96</v>
      </c>
      <c r="D78" s="320" t="str">
        <f ca="1">IF(B78&lt;&gt;"",IF(COUNTIF(账户资料!A:A,B78)=1,IF(B78="",0,VLOOKUP(B78,账户资料!A:B,2,FALSE)),"无此账户编码请备案后录入!"),"")</f>
        <v/>
      </c>
      <c r="E78" s="321" t="str">
        <f ca="1">IF(COUNTIF(账户资料!A:A,B78)=1,IF(B78="",0,VLOOKUP(B78,账户资料!A:C,3,FALSE)),"")</f>
        <v/>
      </c>
      <c r="F78" s="319" t="s">
        <v>96</v>
      </c>
      <c r="G78" s="322"/>
      <c r="H78" s="322"/>
      <c r="I78" s="323" t="str">
        <f ca="1" t="shared" si="2"/>
        <v/>
      </c>
    </row>
    <row r="79" customHeight="1" spans="1:9">
      <c r="A79" s="318" t="str">
        <f ca="1">IF(AND(G79&lt;&gt;"",G79&gt;0),MAX(A$3:A78,MAX(转付款存档!A:A))+1,"")</f>
        <v/>
      </c>
      <c r="B79" s="319" t="s">
        <v>96</v>
      </c>
      <c r="C79" s="319" t="s">
        <v>96</v>
      </c>
      <c r="D79" s="320" t="str">
        <f ca="1">IF(B79&lt;&gt;"",IF(COUNTIF(账户资料!A:A,B79)=1,IF(B79="",0,VLOOKUP(B79,账户资料!A:B,2,FALSE)),"无此账户编码请备案后录入!"),"")</f>
        <v/>
      </c>
      <c r="E79" s="321" t="str">
        <f ca="1">IF(COUNTIF(账户资料!A:A,B79)=1,IF(B79="",0,VLOOKUP(B79,账户资料!A:C,3,FALSE)),"")</f>
        <v/>
      </c>
      <c r="F79" s="319" t="s">
        <v>96</v>
      </c>
      <c r="G79" s="322"/>
      <c r="H79" s="322"/>
      <c r="I79" s="323" t="str">
        <f ca="1" t="shared" si="2"/>
        <v/>
      </c>
    </row>
    <row r="80" customHeight="1" spans="1:9">
      <c r="A80" s="318" t="str">
        <f ca="1">IF(AND(G80&lt;&gt;"",G80&gt;0),MAX(A$3:A79,MAX(转付款存档!A:A))+1,"")</f>
        <v/>
      </c>
      <c r="B80" s="319" t="s">
        <v>96</v>
      </c>
      <c r="C80" s="319" t="s">
        <v>96</v>
      </c>
      <c r="D80" s="320" t="str">
        <f ca="1">IF(B80&lt;&gt;"",IF(COUNTIF(账户资料!A:A,B80)=1,IF(B80="",0,VLOOKUP(B80,账户资料!A:B,2,FALSE)),"无此账户编码请备案后录入!"),"")</f>
        <v/>
      </c>
      <c r="E80" s="321" t="str">
        <f ca="1">IF(COUNTIF(账户资料!A:A,B80)=1,IF(B80="",0,VLOOKUP(B80,账户资料!A:C,3,FALSE)),"")</f>
        <v/>
      </c>
      <c r="F80" s="319" t="s">
        <v>96</v>
      </c>
      <c r="G80" s="322"/>
      <c r="H80" s="322"/>
      <c r="I80" s="323" t="str">
        <f ca="1" t="shared" si="2"/>
        <v/>
      </c>
    </row>
    <row r="81" customHeight="1" spans="1:9">
      <c r="A81" s="318" t="str">
        <f ca="1">IF(AND(G81&lt;&gt;"",G81&gt;0),MAX(A$3:A80,MAX(转付款存档!A:A))+1,"")</f>
        <v/>
      </c>
      <c r="B81" s="319" t="s">
        <v>96</v>
      </c>
      <c r="C81" s="319" t="s">
        <v>96</v>
      </c>
      <c r="D81" s="320" t="str">
        <f ca="1">IF(B81&lt;&gt;"",IF(COUNTIF(账户资料!A:A,B81)=1,IF(B81="",0,VLOOKUP(B81,账户资料!A:B,2,FALSE)),"无此账户编码请备案后录入!"),"")</f>
        <v/>
      </c>
      <c r="E81" s="321" t="str">
        <f ca="1">IF(COUNTIF(账户资料!A:A,B81)=1,IF(B81="",0,VLOOKUP(B81,账户资料!A:C,3,FALSE)),"")</f>
        <v/>
      </c>
      <c r="F81" s="319" t="s">
        <v>96</v>
      </c>
      <c r="G81" s="322"/>
      <c r="H81" s="322"/>
      <c r="I81" s="323" t="str">
        <f ca="1" t="shared" si="2"/>
        <v/>
      </c>
    </row>
    <row r="82" customHeight="1" spans="1:9">
      <c r="A82" s="318" t="str">
        <f ca="1">IF(AND(G82&lt;&gt;"",G82&gt;0),MAX(A$3:A81,MAX(转付款存档!A:A))+1,"")</f>
        <v/>
      </c>
      <c r="B82" s="319" t="s">
        <v>96</v>
      </c>
      <c r="C82" s="319" t="s">
        <v>96</v>
      </c>
      <c r="D82" s="320" t="str">
        <f ca="1">IF(B82&lt;&gt;"",IF(COUNTIF(账户资料!A:A,B82)=1,IF(B82="",0,VLOOKUP(B82,账户资料!A:B,2,FALSE)),"无此账户编码请备案后录入!"),"")</f>
        <v/>
      </c>
      <c r="E82" s="321" t="str">
        <f ca="1">IF(COUNTIF(账户资料!A:A,B82)=1,IF(B82="",0,VLOOKUP(B82,账户资料!A:C,3,FALSE)),"")</f>
        <v/>
      </c>
      <c r="F82" s="319" t="s">
        <v>96</v>
      </c>
      <c r="G82" s="322"/>
      <c r="H82" s="322"/>
      <c r="I82" s="323" t="str">
        <f ca="1" t="shared" si="2"/>
        <v/>
      </c>
    </row>
    <row r="83" customHeight="1" spans="1:9">
      <c r="A83" s="318" t="str">
        <f ca="1">IF(AND(G83&lt;&gt;"",G83&gt;0),MAX(A$3:A82,MAX(转付款存档!A:A))+1,"")</f>
        <v/>
      </c>
      <c r="B83" s="319" t="s">
        <v>96</v>
      </c>
      <c r="C83" s="319" t="s">
        <v>96</v>
      </c>
      <c r="D83" s="320" t="str">
        <f ca="1">IF(B83&lt;&gt;"",IF(COUNTIF(账户资料!A:A,B83)=1,IF(B83="",0,VLOOKUP(B83,账户资料!A:B,2,FALSE)),"无此账户编码请备案后录入!"),"")</f>
        <v/>
      </c>
      <c r="E83" s="321" t="str">
        <f ca="1">IF(COUNTIF(账户资料!A:A,B83)=1,IF(B83="",0,VLOOKUP(B83,账户资料!A:C,3,FALSE)),"")</f>
        <v/>
      </c>
      <c r="F83" s="319" t="s">
        <v>96</v>
      </c>
      <c r="G83" s="322"/>
      <c r="H83" s="322"/>
      <c r="I83" s="323" t="str">
        <f ca="1" t="shared" si="2"/>
        <v/>
      </c>
    </row>
    <row r="84" customHeight="1" spans="1:9">
      <c r="A84" s="318" t="str">
        <f ca="1">IF(AND(G84&lt;&gt;"",G84&gt;0),MAX(A$3:A83,MAX(转付款存档!A:A))+1,"")</f>
        <v/>
      </c>
      <c r="B84" s="319" t="s">
        <v>96</v>
      </c>
      <c r="C84" s="319" t="s">
        <v>96</v>
      </c>
      <c r="D84" s="320" t="str">
        <f ca="1">IF(B84&lt;&gt;"",IF(COUNTIF(账户资料!A:A,B84)=1,IF(B84="",0,VLOOKUP(B84,账户资料!A:B,2,FALSE)),"无此账户编码请备案后录入!"),"")</f>
        <v/>
      </c>
      <c r="E84" s="321" t="str">
        <f ca="1">IF(COUNTIF(账户资料!A:A,B84)=1,IF(B84="",0,VLOOKUP(B84,账户资料!A:C,3,FALSE)),"")</f>
        <v/>
      </c>
      <c r="F84" s="319" t="s">
        <v>96</v>
      </c>
      <c r="G84" s="322"/>
      <c r="H84" s="322"/>
      <c r="I84" s="323" t="str">
        <f ca="1" t="shared" si="2"/>
        <v/>
      </c>
    </row>
    <row r="85" customHeight="1" spans="1:9">
      <c r="A85" s="318" t="str">
        <f ca="1">IF(AND(G85&lt;&gt;"",G85&gt;0),MAX(A$3:A84,MAX(转付款存档!A:A))+1,"")</f>
        <v/>
      </c>
      <c r="B85" s="319" t="s">
        <v>96</v>
      </c>
      <c r="C85" s="319" t="s">
        <v>96</v>
      </c>
      <c r="D85" s="320" t="str">
        <f ca="1">IF(B85&lt;&gt;"",IF(COUNTIF(账户资料!A:A,B85)=1,IF(B85="",0,VLOOKUP(B85,账户资料!A:B,2,FALSE)),"无此账户编码请备案后录入!"),"")</f>
        <v/>
      </c>
      <c r="E85" s="321" t="str">
        <f ca="1">IF(COUNTIF(账户资料!A:A,B85)=1,IF(B85="",0,VLOOKUP(B85,账户资料!A:C,3,FALSE)),"")</f>
        <v/>
      </c>
      <c r="F85" s="319" t="s">
        <v>96</v>
      </c>
      <c r="G85" s="322"/>
      <c r="H85" s="322"/>
      <c r="I85" s="323" t="str">
        <f ca="1" t="shared" si="2"/>
        <v/>
      </c>
    </row>
    <row r="86" customHeight="1" spans="1:9">
      <c r="A86" s="318" t="str">
        <f ca="1">IF(AND(G86&lt;&gt;"",G86&gt;0),MAX(A$3:A85,MAX(转付款存档!A:A))+1,"")</f>
        <v/>
      </c>
      <c r="B86" s="319" t="s">
        <v>96</v>
      </c>
      <c r="C86" s="319" t="s">
        <v>96</v>
      </c>
      <c r="D86" s="320" t="str">
        <f ca="1">IF(B86&lt;&gt;"",IF(COUNTIF(账户资料!A:A,B86)=1,IF(B86="",0,VLOOKUP(B86,账户资料!A:B,2,FALSE)),"无此账户编码请备案后录入!"),"")</f>
        <v/>
      </c>
      <c r="E86" s="321" t="str">
        <f ca="1">IF(COUNTIF(账户资料!A:A,B86)=1,IF(B86="",0,VLOOKUP(B86,账户资料!A:C,3,FALSE)),"")</f>
        <v/>
      </c>
      <c r="F86" s="319" t="s">
        <v>96</v>
      </c>
      <c r="G86" s="322"/>
      <c r="H86" s="322"/>
      <c r="I86" s="323" t="str">
        <f ca="1" t="shared" si="2"/>
        <v/>
      </c>
    </row>
    <row r="87" customHeight="1" spans="1:9">
      <c r="A87" s="318" t="str">
        <f ca="1">IF(AND(G87&lt;&gt;"",G87&gt;0),MAX(A$3:A86,MAX(转付款存档!A:A))+1,"")</f>
        <v/>
      </c>
      <c r="B87" s="319" t="s">
        <v>96</v>
      </c>
      <c r="C87" s="319" t="s">
        <v>96</v>
      </c>
      <c r="D87" s="320" t="str">
        <f ca="1">IF(B87&lt;&gt;"",IF(COUNTIF(账户资料!A:A,B87)=1,IF(B87="",0,VLOOKUP(B87,账户资料!A:B,2,FALSE)),"无此账户编码请备案后录入!"),"")</f>
        <v/>
      </c>
      <c r="E87" s="321" t="str">
        <f ca="1">IF(COUNTIF(账户资料!A:A,B87)=1,IF(B87="",0,VLOOKUP(B87,账户资料!A:C,3,FALSE)),"")</f>
        <v/>
      </c>
      <c r="F87" s="319" t="s">
        <v>96</v>
      </c>
      <c r="G87" s="322"/>
      <c r="H87" s="322"/>
      <c r="I87" s="323" t="str">
        <f ca="1" t="shared" si="2"/>
        <v/>
      </c>
    </row>
    <row r="88" customHeight="1" spans="1:9">
      <c r="A88" s="318" t="str">
        <f ca="1">IF(AND(G88&lt;&gt;"",G88&gt;0),MAX(A$3:A87,MAX(转付款存档!A:A))+1,"")</f>
        <v/>
      </c>
      <c r="B88" s="319" t="s">
        <v>96</v>
      </c>
      <c r="C88" s="319" t="s">
        <v>96</v>
      </c>
      <c r="D88" s="320" t="str">
        <f ca="1">IF(B88&lt;&gt;"",IF(COUNTIF(账户资料!A:A,B88)=1,IF(B88="",0,VLOOKUP(B88,账户资料!A:B,2,FALSE)),"无此账户编码请备案后录入!"),"")</f>
        <v/>
      </c>
      <c r="E88" s="321" t="str">
        <f ca="1">IF(COUNTIF(账户资料!A:A,B88)=1,IF(B88="",0,VLOOKUP(B88,账户资料!A:C,3,FALSE)),"")</f>
        <v/>
      </c>
      <c r="F88" s="319" t="s">
        <v>96</v>
      </c>
      <c r="G88" s="322"/>
      <c r="H88" s="322"/>
      <c r="I88" s="323" t="str">
        <f ca="1" t="shared" si="2"/>
        <v/>
      </c>
    </row>
    <row r="89" customHeight="1" spans="1:9">
      <c r="A89" s="318" t="str">
        <f ca="1">IF(AND(G89&lt;&gt;"",G89&gt;0),MAX(A$3:A88,MAX(转付款存档!A:A))+1,"")</f>
        <v/>
      </c>
      <c r="B89" s="319" t="s">
        <v>96</v>
      </c>
      <c r="C89" s="319" t="s">
        <v>96</v>
      </c>
      <c r="D89" s="320" t="str">
        <f ca="1">IF(B89&lt;&gt;"",IF(COUNTIF(账户资料!A:A,B89)=1,IF(B89="",0,VLOOKUP(B89,账户资料!A:B,2,FALSE)),"无此账户编码请备案后录入!"),"")</f>
        <v/>
      </c>
      <c r="E89" s="321" t="str">
        <f ca="1">IF(COUNTIF(账户资料!A:A,B89)=1,IF(B89="",0,VLOOKUP(B89,账户资料!A:C,3,FALSE)),"")</f>
        <v/>
      </c>
      <c r="F89" s="319" t="s">
        <v>96</v>
      </c>
      <c r="G89" s="322"/>
      <c r="H89" s="322"/>
      <c r="I89" s="323" t="str">
        <f ca="1" t="shared" si="2"/>
        <v/>
      </c>
    </row>
    <row r="90" customHeight="1" spans="1:9">
      <c r="A90" s="318" t="str">
        <f ca="1">IF(AND(G90&lt;&gt;"",G90&gt;0),MAX(A$3:A89,MAX(转付款存档!A:A))+1,"")</f>
        <v/>
      </c>
      <c r="B90" s="319" t="s">
        <v>96</v>
      </c>
      <c r="C90" s="319" t="s">
        <v>96</v>
      </c>
      <c r="D90" s="320" t="str">
        <f ca="1">IF(B90&lt;&gt;"",IF(COUNTIF(账户资料!A:A,B90)=1,IF(B90="",0,VLOOKUP(B90,账户资料!A:B,2,FALSE)),"无此账户编码请备案后录入!"),"")</f>
        <v/>
      </c>
      <c r="E90" s="321" t="str">
        <f ca="1">IF(COUNTIF(账户资料!A:A,B90)=1,IF(B90="",0,VLOOKUP(B90,账户资料!A:C,3,FALSE)),"")</f>
        <v/>
      </c>
      <c r="F90" s="319" t="s">
        <v>96</v>
      </c>
      <c r="G90" s="322"/>
      <c r="H90" s="322"/>
      <c r="I90" s="323" t="str">
        <f ca="1" t="shared" si="2"/>
        <v/>
      </c>
    </row>
    <row r="91" customHeight="1" spans="1:9">
      <c r="A91" s="318" t="str">
        <f ca="1">IF(AND(G91&lt;&gt;"",G91&gt;0),MAX(A$3:A90,MAX(转付款存档!A:A))+1,"")</f>
        <v/>
      </c>
      <c r="B91" s="319" t="s">
        <v>96</v>
      </c>
      <c r="C91" s="319" t="s">
        <v>96</v>
      </c>
      <c r="D91" s="320" t="str">
        <f ca="1">IF(B91&lt;&gt;"",IF(COUNTIF(账户资料!A:A,B91)=1,IF(B91="",0,VLOOKUP(B91,账户资料!A:B,2,FALSE)),"无此账户编码请备案后录入!"),"")</f>
        <v/>
      </c>
      <c r="E91" s="321" t="str">
        <f ca="1">IF(COUNTIF(账户资料!A:A,B91)=1,IF(B91="",0,VLOOKUP(B91,账户资料!A:C,3,FALSE)),"")</f>
        <v/>
      </c>
      <c r="F91" s="319" t="s">
        <v>96</v>
      </c>
      <c r="G91" s="322"/>
      <c r="H91" s="322"/>
      <c r="I91" s="323" t="str">
        <f ca="1" t="shared" si="2"/>
        <v/>
      </c>
    </row>
    <row r="92" customHeight="1" spans="1:9">
      <c r="A92" s="318" t="str">
        <f ca="1">IF(AND(G92&lt;&gt;"",G92&gt;0),MAX(A$3:A91,MAX(转付款存档!A:A))+1,"")</f>
        <v/>
      </c>
      <c r="B92" s="319" t="s">
        <v>96</v>
      </c>
      <c r="C92" s="319" t="s">
        <v>96</v>
      </c>
      <c r="D92" s="320" t="str">
        <f ca="1">IF(B92&lt;&gt;"",IF(COUNTIF(账户资料!A:A,B92)=1,IF(B92="",0,VLOOKUP(B92,账户资料!A:B,2,FALSE)),"无此账户编码请备案后录入!"),"")</f>
        <v/>
      </c>
      <c r="E92" s="321" t="str">
        <f ca="1">IF(COUNTIF(账户资料!A:A,B92)=1,IF(B92="",0,VLOOKUP(B92,账户资料!A:C,3,FALSE)),"")</f>
        <v/>
      </c>
      <c r="F92" s="319" t="s">
        <v>96</v>
      </c>
      <c r="G92" s="322"/>
      <c r="H92" s="322"/>
      <c r="I92" s="323" t="str">
        <f ca="1" t="shared" si="2"/>
        <v/>
      </c>
    </row>
    <row r="93" customHeight="1" spans="1:9">
      <c r="A93" s="318" t="str">
        <f ca="1">IF(AND(G93&lt;&gt;"",G93&gt;0),MAX(A$3:A92,MAX(转付款存档!A:A))+1,"")</f>
        <v/>
      </c>
      <c r="B93" s="319" t="s">
        <v>96</v>
      </c>
      <c r="C93" s="319" t="s">
        <v>96</v>
      </c>
      <c r="D93" s="320" t="str">
        <f ca="1">IF(B93&lt;&gt;"",IF(COUNTIF(账户资料!A:A,B93)=1,IF(B93="",0,VLOOKUP(B93,账户资料!A:B,2,FALSE)),"无此账户编码请备案后录入!"),"")</f>
        <v/>
      </c>
      <c r="E93" s="321" t="str">
        <f ca="1">IF(COUNTIF(账户资料!A:A,B93)=1,IF(B93="",0,VLOOKUP(B93,账户资料!A:C,3,FALSE)),"")</f>
        <v/>
      </c>
      <c r="F93" s="319" t="s">
        <v>96</v>
      </c>
      <c r="G93" s="322"/>
      <c r="H93" s="322"/>
      <c r="I93" s="323" t="str">
        <f ca="1" t="shared" si="2"/>
        <v/>
      </c>
    </row>
    <row r="94" customHeight="1" spans="1:9">
      <c r="A94" s="318" t="str">
        <f ca="1">IF(AND(G94&lt;&gt;"",G94&gt;0),MAX(A$3:A93,MAX(转付款存档!A:A))+1,"")</f>
        <v/>
      </c>
      <c r="B94" s="319" t="s">
        <v>96</v>
      </c>
      <c r="C94" s="319" t="s">
        <v>96</v>
      </c>
      <c r="D94" s="320" t="str">
        <f ca="1">IF(B94&lt;&gt;"",IF(COUNTIF(账户资料!A:A,B94)=1,IF(B94="",0,VLOOKUP(B94,账户资料!A:B,2,FALSE)),"无此账户编码请备案后录入!"),"")</f>
        <v/>
      </c>
      <c r="E94" s="321" t="str">
        <f ca="1">IF(COUNTIF(账户资料!A:A,B94)=1,IF(B94="",0,VLOOKUP(B94,账户资料!A:C,3,FALSE)),"")</f>
        <v/>
      </c>
      <c r="F94" s="319" t="s">
        <v>96</v>
      </c>
      <c r="G94" s="322"/>
      <c r="H94" s="322"/>
      <c r="I94" s="323" t="str">
        <f ca="1" t="shared" si="2"/>
        <v/>
      </c>
    </row>
    <row r="95" customHeight="1" spans="1:9">
      <c r="A95" s="318" t="str">
        <f ca="1">IF(AND(G95&lt;&gt;"",G95&gt;0),MAX(A$3:A94,MAX(转付款存档!A:A))+1,"")</f>
        <v/>
      </c>
      <c r="B95" s="319" t="s">
        <v>96</v>
      </c>
      <c r="C95" s="319" t="s">
        <v>96</v>
      </c>
      <c r="D95" s="320" t="str">
        <f ca="1">IF(B95&lt;&gt;"",IF(COUNTIF(账户资料!A:A,B95)=1,IF(B95="",0,VLOOKUP(B95,账户资料!A:B,2,FALSE)),"无此账户编码请备案后录入!"),"")</f>
        <v/>
      </c>
      <c r="E95" s="321" t="str">
        <f ca="1">IF(COUNTIF(账户资料!A:A,B95)=1,IF(B95="",0,VLOOKUP(B95,账户资料!A:C,3,FALSE)),"")</f>
        <v/>
      </c>
      <c r="F95" s="319" t="s">
        <v>96</v>
      </c>
      <c r="G95" s="322"/>
      <c r="H95" s="322"/>
      <c r="I95" s="323" t="str">
        <f ca="1" t="shared" si="2"/>
        <v/>
      </c>
    </row>
    <row r="96" customHeight="1" spans="1:9">
      <c r="A96" s="318" t="str">
        <f ca="1">IF(AND(G96&lt;&gt;"",G96&gt;0),MAX(A$3:A95,MAX(转付款存档!A:A))+1,"")</f>
        <v/>
      </c>
      <c r="B96" s="319" t="s">
        <v>96</v>
      </c>
      <c r="C96" s="319" t="s">
        <v>96</v>
      </c>
      <c r="D96" s="320" t="str">
        <f ca="1">IF(B96&lt;&gt;"",IF(COUNTIF(账户资料!A:A,B96)=1,IF(B96="",0,VLOOKUP(B96,账户资料!A:B,2,FALSE)),"无此账户编码请备案后录入!"),"")</f>
        <v/>
      </c>
      <c r="E96" s="321" t="str">
        <f ca="1">IF(COUNTIF(账户资料!A:A,B96)=1,IF(B96="",0,VLOOKUP(B96,账户资料!A:C,3,FALSE)),"")</f>
        <v/>
      </c>
      <c r="F96" s="319" t="s">
        <v>96</v>
      </c>
      <c r="G96" s="322"/>
      <c r="H96" s="322"/>
      <c r="I96" s="323" t="str">
        <f ca="1" t="shared" si="2"/>
        <v/>
      </c>
    </row>
    <row r="97" customHeight="1" spans="1:9">
      <c r="A97" s="318" t="str">
        <f ca="1">IF(AND(G97&lt;&gt;"",G97&gt;0),MAX(A$3:A96,MAX(转付款存档!A:A))+1,"")</f>
        <v/>
      </c>
      <c r="B97" s="319" t="s">
        <v>96</v>
      </c>
      <c r="C97" s="319" t="s">
        <v>96</v>
      </c>
      <c r="D97" s="320" t="str">
        <f ca="1">IF(B97&lt;&gt;"",IF(COUNTIF(账户资料!A:A,B97)=1,IF(B97="",0,VLOOKUP(B97,账户资料!A:B,2,FALSE)),"无此账户编码请备案后录入!"),"")</f>
        <v/>
      </c>
      <c r="E97" s="321" t="str">
        <f ca="1">IF(COUNTIF(账户资料!A:A,B97)=1,IF(B97="",0,VLOOKUP(B97,账户资料!A:C,3,FALSE)),"")</f>
        <v/>
      </c>
      <c r="F97" s="319" t="s">
        <v>96</v>
      </c>
      <c r="G97" s="322"/>
      <c r="H97" s="322"/>
      <c r="I97" s="323" t="str">
        <f ca="1" t="shared" si="2"/>
        <v/>
      </c>
    </row>
    <row r="98" customHeight="1" spans="1:9">
      <c r="A98" s="318" t="str">
        <f ca="1">IF(AND(G98&lt;&gt;"",G98&gt;0),MAX(A$3:A97,MAX(转付款存档!A:A))+1,"")</f>
        <v/>
      </c>
      <c r="B98" s="319" t="s">
        <v>96</v>
      </c>
      <c r="C98" s="319" t="s">
        <v>96</v>
      </c>
      <c r="D98" s="320" t="str">
        <f ca="1">IF(B98&lt;&gt;"",IF(COUNTIF(账户资料!A:A,B98)=1,IF(B98="",0,VLOOKUP(B98,账户资料!A:B,2,FALSE)),"无此账户编码请备案后录入!"),"")</f>
        <v/>
      </c>
      <c r="E98" s="321" t="str">
        <f ca="1">IF(COUNTIF(账户资料!A:A,B98)=1,IF(B98="",0,VLOOKUP(B98,账户资料!A:C,3,FALSE)),"")</f>
        <v/>
      </c>
      <c r="F98" s="319" t="s">
        <v>96</v>
      </c>
      <c r="G98" s="322"/>
      <c r="H98" s="322"/>
      <c r="I98" s="323" t="str">
        <f ca="1" t="shared" si="2"/>
        <v/>
      </c>
    </row>
    <row r="99" customHeight="1" spans="1:9">
      <c r="A99" s="318" t="str">
        <f ca="1">IF(AND(G99&lt;&gt;"",G99&gt;0),MAX(A$3:A98,MAX(转付款存档!A:A))+1,"")</f>
        <v/>
      </c>
      <c r="B99" s="319" t="s">
        <v>96</v>
      </c>
      <c r="C99" s="319" t="s">
        <v>96</v>
      </c>
      <c r="D99" s="320" t="str">
        <f ca="1">IF(B99&lt;&gt;"",IF(COUNTIF(账户资料!A:A,B99)=1,IF(B99="",0,VLOOKUP(B99,账户资料!A:B,2,FALSE)),"无此账户编码请备案后录入!"),"")</f>
        <v/>
      </c>
      <c r="E99" s="321" t="str">
        <f ca="1">IF(COUNTIF(账户资料!A:A,B99)=1,IF(B99="",0,VLOOKUP(B99,账户资料!A:C,3,FALSE)),"")</f>
        <v/>
      </c>
      <c r="F99" s="319" t="s">
        <v>96</v>
      </c>
      <c r="G99" s="322"/>
      <c r="H99" s="322"/>
      <c r="I99" s="323" t="str">
        <f ca="1" t="shared" si="2"/>
        <v/>
      </c>
    </row>
    <row r="100" customHeight="1" spans="1:9">
      <c r="A100" s="318" t="str">
        <f ca="1">IF(AND(G100&lt;&gt;"",G100&gt;0),MAX(A$3:A99,MAX(转付款存档!A:A))+1,"")</f>
        <v/>
      </c>
      <c r="B100" s="319" t="s">
        <v>96</v>
      </c>
      <c r="C100" s="319" t="s">
        <v>96</v>
      </c>
      <c r="D100" s="320" t="str">
        <f ca="1">IF(B100&lt;&gt;"",IF(COUNTIF(账户资料!A:A,B100)=1,IF(B100="",0,VLOOKUP(B100,账户资料!A:B,2,FALSE)),"无此账户编码请备案后录入!"),"")</f>
        <v/>
      </c>
      <c r="E100" s="321" t="str">
        <f ca="1">IF(COUNTIF(账户资料!A:A,B100)=1,IF(B100="",0,VLOOKUP(B100,账户资料!A:C,3,FALSE)),"")</f>
        <v/>
      </c>
      <c r="F100" s="319" t="s">
        <v>96</v>
      </c>
      <c r="G100" s="322"/>
      <c r="H100" s="322"/>
      <c r="I100" s="323" t="str">
        <f ca="1" t="shared" si="2"/>
        <v/>
      </c>
    </row>
    <row r="101" customHeight="1" spans="1:9">
      <c r="A101" s="318" t="str">
        <f ca="1">IF(AND(G101&lt;&gt;"",G101&gt;0),MAX(A$3:A100,MAX(转付款存档!A:A))+1,"")</f>
        <v/>
      </c>
      <c r="B101" s="319" t="s">
        <v>96</v>
      </c>
      <c r="C101" s="319" t="s">
        <v>96</v>
      </c>
      <c r="D101" s="320" t="str">
        <f ca="1">IF(B101&lt;&gt;"",IF(COUNTIF(账户资料!A:A,B101)=1,IF(B101="",0,VLOOKUP(B101,账户资料!A:B,2,FALSE)),"无此账户编码请备案后录入!"),"")</f>
        <v/>
      </c>
      <c r="E101" s="321" t="str">
        <f ca="1">IF(COUNTIF(账户资料!A:A,B101)=1,IF(B101="",0,VLOOKUP(B101,账户资料!A:C,3,FALSE)),"")</f>
        <v/>
      </c>
      <c r="F101" s="319" t="s">
        <v>96</v>
      </c>
      <c r="G101" s="322"/>
      <c r="H101" s="322"/>
      <c r="I101" s="323" t="str">
        <f ca="1" t="shared" si="2"/>
        <v/>
      </c>
    </row>
    <row r="102" customHeight="1" spans="1:9">
      <c r="A102" s="318" t="str">
        <f ca="1">IF(AND(G102&lt;&gt;"",G102&gt;0),MAX(A$3:A101,MAX(转付款存档!A:A))+1,"")</f>
        <v/>
      </c>
      <c r="B102" s="319" t="s">
        <v>96</v>
      </c>
      <c r="C102" s="319" t="s">
        <v>96</v>
      </c>
      <c r="D102" s="320" t="str">
        <f ca="1">IF(B102&lt;&gt;"",IF(COUNTIF(账户资料!A:A,B102)=1,IF(B102="",0,VLOOKUP(B102,账户资料!A:B,2,FALSE)),"无此账户编码请备案后录入!"),"")</f>
        <v/>
      </c>
      <c r="E102" s="321" t="str">
        <f ca="1">IF(COUNTIF(账户资料!A:A,B102)=1,IF(B102="",0,VLOOKUP(B102,账户资料!A:C,3,FALSE)),"")</f>
        <v/>
      </c>
      <c r="F102" s="319" t="s">
        <v>96</v>
      </c>
      <c r="G102" s="322"/>
      <c r="H102" s="322"/>
      <c r="I102" s="323" t="str">
        <f ca="1" t="shared" si="2"/>
        <v/>
      </c>
    </row>
    <row r="103" customHeight="1" spans="1:9">
      <c r="A103" s="318" t="str">
        <f ca="1">IF(AND(G103&lt;&gt;"",G103&gt;0),MAX(A$3:A102,MAX(转付款存档!A:A))+1,"")</f>
        <v/>
      </c>
      <c r="B103" s="319" t="s">
        <v>96</v>
      </c>
      <c r="C103" s="319" t="s">
        <v>96</v>
      </c>
      <c r="D103" s="320" t="str">
        <f ca="1">IF(B103&lt;&gt;"",IF(COUNTIF(账户资料!A:A,B103)=1,IF(B103="",0,VLOOKUP(B103,账户资料!A:B,2,FALSE)),"无此账户编码请备案后录入!"),"")</f>
        <v/>
      </c>
      <c r="E103" s="321" t="str">
        <f ca="1">IF(COUNTIF(账户资料!A:A,B103)=1,IF(B103="",0,VLOOKUP(B103,账户资料!A:C,3,FALSE)),"")</f>
        <v/>
      </c>
      <c r="F103" s="319" t="s">
        <v>96</v>
      </c>
      <c r="G103" s="322"/>
      <c r="H103" s="322"/>
      <c r="I103" s="323" t="str">
        <f ca="1" t="shared" si="2"/>
        <v/>
      </c>
    </row>
    <row r="104" customHeight="1" spans="1:9">
      <c r="A104" s="318" t="str">
        <f ca="1">IF(AND(G104&lt;&gt;"",G104&gt;0),MAX(A$3:A103,MAX(转付款存档!A:A))+1,"")</f>
        <v/>
      </c>
      <c r="B104" s="319" t="s">
        <v>96</v>
      </c>
      <c r="C104" s="319" t="s">
        <v>96</v>
      </c>
      <c r="D104" s="320" t="str">
        <f ca="1">IF(B104&lt;&gt;"",IF(COUNTIF(账户资料!A:A,B104)=1,IF(B104="",0,VLOOKUP(B104,账户资料!A:B,2,FALSE)),"无此账户编码请备案后录入!"),"")</f>
        <v/>
      </c>
      <c r="E104" s="321" t="str">
        <f ca="1">IF(COUNTIF(账户资料!A:A,B104)=1,IF(B104="",0,VLOOKUP(B104,账户资料!A:C,3,FALSE)),"")</f>
        <v/>
      </c>
      <c r="F104" s="319" t="s">
        <v>96</v>
      </c>
      <c r="G104" s="322"/>
      <c r="H104" s="322"/>
      <c r="I104" s="323" t="str">
        <f ca="1" t="shared" si="2"/>
        <v/>
      </c>
    </row>
    <row r="105" customHeight="1" spans="1:9">
      <c r="A105" s="318" t="str">
        <f ca="1">IF(AND(G105&lt;&gt;"",G105&gt;0),MAX(A$3:A104,MAX(转付款存档!A:A))+1,"")</f>
        <v/>
      </c>
      <c r="B105" s="319" t="s">
        <v>96</v>
      </c>
      <c r="C105" s="319" t="s">
        <v>96</v>
      </c>
      <c r="D105" s="320" t="str">
        <f ca="1">IF(B105&lt;&gt;"",IF(COUNTIF(账户资料!A:A,B105)=1,IF(B105="",0,VLOOKUP(B105,账户资料!A:B,2,FALSE)),"无此账户编码请备案后录入!"),"")</f>
        <v/>
      </c>
      <c r="E105" s="321" t="str">
        <f ca="1">IF(COUNTIF(账户资料!A:A,B105)=1,IF(B105="",0,VLOOKUP(B105,账户资料!A:C,3,FALSE)),"")</f>
        <v/>
      </c>
      <c r="F105" s="319" t="s">
        <v>96</v>
      </c>
      <c r="G105" s="322"/>
      <c r="H105" s="322"/>
      <c r="I105" s="323" t="str">
        <f ca="1" t="shared" si="2"/>
        <v/>
      </c>
    </row>
    <row r="106" customHeight="1" spans="1:9">
      <c r="A106" s="318" t="str">
        <f ca="1">IF(AND(G106&lt;&gt;"",G106&gt;0),MAX(A$3:A105,MAX(转付款存档!A:A))+1,"")</f>
        <v/>
      </c>
      <c r="B106" s="319" t="s">
        <v>96</v>
      </c>
      <c r="C106" s="319" t="s">
        <v>96</v>
      </c>
      <c r="D106" s="320" t="str">
        <f ca="1">IF(B106&lt;&gt;"",IF(COUNTIF(账户资料!A:A,B106)=1,IF(B106="",0,VLOOKUP(B106,账户资料!A:B,2,FALSE)),"无此账户编码请备案后录入!"),"")</f>
        <v/>
      </c>
      <c r="E106" s="321" t="str">
        <f ca="1">IF(COUNTIF(账户资料!A:A,B106)=1,IF(B106="",0,VLOOKUP(B106,账户资料!A:C,3,FALSE)),"")</f>
        <v/>
      </c>
      <c r="F106" s="319" t="s">
        <v>96</v>
      </c>
      <c r="G106" s="322"/>
      <c r="H106" s="322"/>
      <c r="I106" s="323" t="str">
        <f ca="1" t="shared" si="2"/>
        <v/>
      </c>
    </row>
    <row r="107" customHeight="1" spans="1:9">
      <c r="A107" s="318" t="str">
        <f ca="1">IF(AND(G107&lt;&gt;"",G107&gt;0),MAX(A$3:A106,MAX(转付款存档!A:A))+1,"")</f>
        <v/>
      </c>
      <c r="B107" s="319" t="s">
        <v>96</v>
      </c>
      <c r="C107" s="319" t="s">
        <v>96</v>
      </c>
      <c r="D107" s="320" t="str">
        <f ca="1">IF(B107&lt;&gt;"",IF(COUNTIF(账户资料!A:A,B107)=1,IF(B107="",0,VLOOKUP(B107,账户资料!A:B,2,FALSE)),"无此账户编码请备案后录入!"),"")</f>
        <v/>
      </c>
      <c r="E107" s="321" t="str">
        <f ca="1">IF(COUNTIF(账户资料!A:A,B107)=1,IF(B107="",0,VLOOKUP(B107,账户资料!A:C,3,FALSE)),"")</f>
        <v/>
      </c>
      <c r="F107" s="319" t="s">
        <v>96</v>
      </c>
      <c r="G107" s="322"/>
      <c r="H107" s="322"/>
      <c r="I107" s="323" t="str">
        <f ca="1" t="shared" si="2"/>
        <v/>
      </c>
    </row>
    <row r="108" customHeight="1" spans="1:9">
      <c r="A108" s="318" t="str">
        <f ca="1">IF(AND(G108&lt;&gt;"",G108&gt;0),MAX(A$3:A107,MAX(转付款存档!A:A))+1,"")</f>
        <v/>
      </c>
      <c r="B108" s="319" t="s">
        <v>96</v>
      </c>
      <c r="C108" s="319" t="s">
        <v>96</v>
      </c>
      <c r="D108" s="320" t="str">
        <f ca="1">IF(B108&lt;&gt;"",IF(COUNTIF(账户资料!A:A,B108)=1,IF(B108="",0,VLOOKUP(B108,账户资料!A:B,2,FALSE)),"无此账户编码请备案后录入!"),"")</f>
        <v/>
      </c>
      <c r="E108" s="321" t="str">
        <f ca="1">IF(COUNTIF(账户资料!A:A,B108)=1,IF(B108="",0,VLOOKUP(B108,账户资料!A:C,3,FALSE)),"")</f>
        <v/>
      </c>
      <c r="F108" s="319" t="s">
        <v>96</v>
      </c>
      <c r="G108" s="322"/>
      <c r="H108" s="322"/>
      <c r="I108" s="323" t="str">
        <f ca="1" t="shared" si="2"/>
        <v/>
      </c>
    </row>
    <row r="109" customHeight="1" spans="1:9">
      <c r="A109" s="318" t="str">
        <f ca="1">IF(AND(G109&lt;&gt;"",G109&gt;0),MAX(A$3:A108,MAX(转付款存档!A:A))+1,"")</f>
        <v/>
      </c>
      <c r="B109" s="319" t="s">
        <v>96</v>
      </c>
      <c r="C109" s="319" t="s">
        <v>96</v>
      </c>
      <c r="D109" s="320" t="str">
        <f ca="1">IF(B109&lt;&gt;"",IF(COUNTIF(账户资料!A:A,B109)=1,IF(B109="",0,VLOOKUP(B109,账户资料!A:B,2,FALSE)),"无此账户编码请备案后录入!"),"")</f>
        <v/>
      </c>
      <c r="E109" s="321" t="str">
        <f ca="1">IF(COUNTIF(账户资料!A:A,B109)=1,IF(B109="",0,VLOOKUP(B109,账户资料!A:C,3,FALSE)),"")</f>
        <v/>
      </c>
      <c r="F109" s="319" t="s">
        <v>96</v>
      </c>
      <c r="G109" s="322"/>
      <c r="H109" s="322"/>
      <c r="I109" s="323" t="str">
        <f ca="1" t="shared" si="2"/>
        <v/>
      </c>
    </row>
    <row r="110" customHeight="1" spans="1:9">
      <c r="A110" s="318" t="str">
        <f ca="1">IF(AND(G110&lt;&gt;"",G110&gt;0),MAX(A$3:A109,MAX(转付款存档!A:A))+1,"")</f>
        <v/>
      </c>
      <c r="B110" s="319" t="s">
        <v>96</v>
      </c>
      <c r="C110" s="319" t="s">
        <v>96</v>
      </c>
      <c r="D110" s="320" t="str">
        <f ca="1">IF(B110&lt;&gt;"",IF(COUNTIF(账户资料!A:A,B110)=1,IF(B110="",0,VLOOKUP(B110,账户资料!A:B,2,FALSE)),"无此账户编码请备案后录入!"),"")</f>
        <v/>
      </c>
      <c r="E110" s="321" t="str">
        <f ca="1">IF(COUNTIF(账户资料!A:A,B110)=1,IF(B110="",0,VLOOKUP(B110,账户资料!A:C,3,FALSE)),"")</f>
        <v/>
      </c>
      <c r="F110" s="319" t="s">
        <v>96</v>
      </c>
      <c r="G110" s="322"/>
      <c r="H110" s="322"/>
      <c r="I110" s="323" t="str">
        <f ca="1" t="shared" si="2"/>
        <v/>
      </c>
    </row>
    <row r="111" customHeight="1" spans="1:9">
      <c r="A111" s="318" t="str">
        <f ca="1">IF(AND(G111&lt;&gt;"",G111&gt;0),MAX(A$3:A110,MAX(转付款存档!A:A))+1,"")</f>
        <v/>
      </c>
      <c r="B111" s="319" t="s">
        <v>96</v>
      </c>
      <c r="C111" s="319" t="s">
        <v>96</v>
      </c>
      <c r="D111" s="320" t="str">
        <f ca="1">IF(B111&lt;&gt;"",IF(COUNTIF(账户资料!A:A,B111)=1,IF(B111="",0,VLOOKUP(B111,账户资料!A:B,2,FALSE)),"无此账户编码请备案后录入!"),"")</f>
        <v/>
      </c>
      <c r="E111" s="321" t="str">
        <f ca="1">IF(COUNTIF(账户资料!A:A,B111)=1,IF(B111="",0,VLOOKUP(B111,账户资料!A:C,3,FALSE)),"")</f>
        <v/>
      </c>
      <c r="F111" s="319" t="s">
        <v>96</v>
      </c>
      <c r="G111" s="322"/>
      <c r="H111" s="322"/>
      <c r="I111" s="323" t="str">
        <f ca="1" t="shared" si="2"/>
        <v/>
      </c>
    </row>
    <row r="112" customHeight="1" spans="1:9">
      <c r="A112" s="318" t="str">
        <f ca="1">IF(AND(G112&lt;&gt;"",G112&gt;0),MAX(A$3:A111,MAX(转付款存档!A:A))+1,"")</f>
        <v/>
      </c>
      <c r="B112" s="319" t="s">
        <v>96</v>
      </c>
      <c r="C112" s="319" t="s">
        <v>96</v>
      </c>
      <c r="D112" s="320" t="str">
        <f ca="1">IF(B112&lt;&gt;"",IF(COUNTIF(账户资料!A:A,B112)=1,IF(B112="",0,VLOOKUP(B112,账户资料!A:B,2,FALSE)),"无此账户编码请备案后录入!"),"")</f>
        <v/>
      </c>
      <c r="E112" s="321" t="str">
        <f ca="1">IF(COUNTIF(账户资料!A:A,B112)=1,IF(B112="",0,VLOOKUP(B112,账户资料!A:C,3,FALSE)),"")</f>
        <v/>
      </c>
      <c r="F112" s="319" t="s">
        <v>96</v>
      </c>
      <c r="G112" s="322"/>
      <c r="H112" s="322"/>
      <c r="I112" s="323" t="str">
        <f ca="1" t="shared" si="2"/>
        <v/>
      </c>
    </row>
    <row r="113" customHeight="1" spans="1:9">
      <c r="A113" s="318" t="str">
        <f ca="1">IF(AND(G113&lt;&gt;"",G113&gt;0),MAX(A$3:A112,MAX(转付款存档!A:A))+1,"")</f>
        <v/>
      </c>
      <c r="B113" s="319" t="s">
        <v>96</v>
      </c>
      <c r="C113" s="319" t="s">
        <v>96</v>
      </c>
      <c r="D113" s="320" t="str">
        <f ca="1">IF(B113&lt;&gt;"",IF(COUNTIF(账户资料!A:A,B113)=1,IF(B113="",0,VLOOKUP(B113,账户资料!A:B,2,FALSE)),"无此账户编码请备案后录入!"),"")</f>
        <v/>
      </c>
      <c r="E113" s="321" t="str">
        <f ca="1">IF(COUNTIF(账户资料!A:A,B113)=1,IF(B113="",0,VLOOKUP(B113,账户资料!A:C,3,FALSE)),"")</f>
        <v/>
      </c>
      <c r="F113" s="319" t="s">
        <v>96</v>
      </c>
      <c r="G113" s="322"/>
      <c r="H113" s="322"/>
      <c r="I113" s="323" t="str">
        <f ca="1" t="shared" si="2"/>
        <v/>
      </c>
    </row>
    <row r="114" customHeight="1" spans="1:9">
      <c r="A114" s="318" t="str">
        <f ca="1">IF(AND(G114&lt;&gt;"",G114&gt;0),MAX(A$3:A113,MAX(转付款存档!A:A))+1,"")</f>
        <v/>
      </c>
      <c r="B114" s="319" t="s">
        <v>96</v>
      </c>
      <c r="C114" s="319" t="s">
        <v>96</v>
      </c>
      <c r="D114" s="320" t="str">
        <f ca="1">IF(B114&lt;&gt;"",IF(COUNTIF(账户资料!A:A,B114)=1,IF(B114="",0,VLOOKUP(B114,账户资料!A:B,2,FALSE)),"无此账户编码请备案后录入!"),"")</f>
        <v/>
      </c>
      <c r="E114" s="321" t="str">
        <f ca="1">IF(COUNTIF(账户资料!A:A,B114)=1,IF(B114="",0,VLOOKUP(B114,账户资料!A:C,3,FALSE)),"")</f>
        <v/>
      </c>
      <c r="F114" s="319" t="s">
        <v>96</v>
      </c>
      <c r="G114" s="322"/>
      <c r="H114" s="322"/>
      <c r="I114" s="323" t="str">
        <f ca="1" t="shared" si="2"/>
        <v/>
      </c>
    </row>
    <row r="115" customHeight="1" spans="1:9">
      <c r="A115" s="318" t="str">
        <f ca="1">IF(AND(G115&lt;&gt;"",G115&gt;0),MAX(A$3:A114,MAX(转付款存档!A:A))+1,"")</f>
        <v/>
      </c>
      <c r="B115" s="319" t="s">
        <v>96</v>
      </c>
      <c r="C115" s="319" t="s">
        <v>96</v>
      </c>
      <c r="D115" s="320" t="str">
        <f ca="1">IF(B115&lt;&gt;"",IF(COUNTIF(账户资料!A:A,B115)=1,IF(B115="",0,VLOOKUP(B115,账户资料!A:B,2,FALSE)),"无此账户编码请备案后录入!"),"")</f>
        <v/>
      </c>
      <c r="E115" s="321" t="str">
        <f ca="1">IF(COUNTIF(账户资料!A:A,B115)=1,IF(B115="",0,VLOOKUP(B115,账户资料!A:C,3,FALSE)),"")</f>
        <v/>
      </c>
      <c r="F115" s="319" t="s">
        <v>96</v>
      </c>
      <c r="G115" s="322"/>
      <c r="H115" s="322"/>
      <c r="I115" s="323" t="str">
        <f ca="1" t="shared" si="2"/>
        <v/>
      </c>
    </row>
    <row r="116" customHeight="1" spans="1:9">
      <c r="A116" s="318" t="str">
        <f ca="1">IF(AND(G116&lt;&gt;"",G116&gt;0),MAX(A$3:A115,MAX(转付款存档!A:A))+1,"")</f>
        <v/>
      </c>
      <c r="B116" s="319" t="s">
        <v>96</v>
      </c>
      <c r="C116" s="319" t="s">
        <v>96</v>
      </c>
      <c r="D116" s="320" t="str">
        <f ca="1">IF(B116&lt;&gt;"",IF(COUNTIF(账户资料!A:A,B116)=1,IF(B116="",0,VLOOKUP(B116,账户资料!A:B,2,FALSE)),"无此账户编码请备案后录入!"),"")</f>
        <v/>
      </c>
      <c r="E116" s="321" t="str">
        <f ca="1">IF(COUNTIF(账户资料!A:A,B116)=1,IF(B116="",0,VLOOKUP(B116,账户资料!A:C,3,FALSE)),"")</f>
        <v/>
      </c>
      <c r="F116" s="319" t="s">
        <v>96</v>
      </c>
      <c r="G116" s="322"/>
      <c r="H116" s="322"/>
      <c r="I116" s="323" t="str">
        <f ca="1" t="shared" si="2"/>
        <v/>
      </c>
    </row>
    <row r="117" customHeight="1" spans="1:9">
      <c r="A117" s="318" t="str">
        <f ca="1">IF(AND(G117&lt;&gt;"",G117&gt;0),MAX(A$3:A116,MAX(转付款存档!A:A))+1,"")</f>
        <v/>
      </c>
      <c r="B117" s="319" t="s">
        <v>96</v>
      </c>
      <c r="C117" s="319" t="s">
        <v>96</v>
      </c>
      <c r="D117" s="320" t="str">
        <f ca="1">IF(B117&lt;&gt;"",IF(COUNTIF(账户资料!A:A,B117)=1,IF(B117="",0,VLOOKUP(B117,账户资料!A:B,2,FALSE)),"无此账户编码请备案后录入!"),"")</f>
        <v/>
      </c>
      <c r="E117" s="321" t="str">
        <f ca="1">IF(COUNTIF(账户资料!A:A,B117)=1,IF(B117="",0,VLOOKUP(B117,账户资料!A:C,3,FALSE)),"")</f>
        <v/>
      </c>
      <c r="F117" s="319" t="s">
        <v>96</v>
      </c>
      <c r="G117" s="322"/>
      <c r="H117" s="322"/>
      <c r="I117" s="323" t="str">
        <f ca="1" t="shared" si="2"/>
        <v/>
      </c>
    </row>
    <row r="118" customHeight="1" spans="1:9">
      <c r="A118" s="318" t="str">
        <f ca="1">IF(AND(G118&lt;&gt;"",G118&gt;0),MAX(A$3:A117,MAX(转付款存档!A:A))+1,"")</f>
        <v/>
      </c>
      <c r="B118" s="319" t="s">
        <v>96</v>
      </c>
      <c r="C118" s="319" t="s">
        <v>96</v>
      </c>
      <c r="D118" s="320" t="str">
        <f ca="1">IF(B118&lt;&gt;"",IF(COUNTIF(账户资料!A:A,B118)=1,IF(B118="",0,VLOOKUP(B118,账户资料!A:B,2,FALSE)),"无此账户编码请备案后录入!"),"")</f>
        <v/>
      </c>
      <c r="E118" s="321" t="str">
        <f ca="1">IF(COUNTIF(账户资料!A:A,B118)=1,IF(B118="",0,VLOOKUP(B118,账户资料!A:C,3,FALSE)),"")</f>
        <v/>
      </c>
      <c r="F118" s="319" t="s">
        <v>96</v>
      </c>
      <c r="G118" s="322"/>
      <c r="H118" s="322"/>
      <c r="I118" s="323" t="str">
        <f ca="1" t="shared" si="2"/>
        <v/>
      </c>
    </row>
    <row r="119" customHeight="1" spans="1:9">
      <c r="A119" s="318" t="str">
        <f ca="1">IF(AND(G119&lt;&gt;"",G119&gt;0),MAX(A$3:A118,MAX(转付款存档!A:A))+1,"")</f>
        <v/>
      </c>
      <c r="B119" s="319" t="s">
        <v>96</v>
      </c>
      <c r="C119" s="319" t="s">
        <v>96</v>
      </c>
      <c r="D119" s="320" t="str">
        <f ca="1">IF(B119&lt;&gt;"",IF(COUNTIF(账户资料!A:A,B119)=1,IF(B119="",0,VLOOKUP(B119,账户资料!A:B,2,FALSE)),"无此账户编码请备案后录入!"),"")</f>
        <v/>
      </c>
      <c r="E119" s="321" t="str">
        <f ca="1">IF(COUNTIF(账户资料!A:A,B119)=1,IF(B119="",0,VLOOKUP(B119,账户资料!A:C,3,FALSE)),"")</f>
        <v/>
      </c>
      <c r="F119" s="319" t="s">
        <v>96</v>
      </c>
      <c r="G119" s="322"/>
      <c r="H119" s="322"/>
      <c r="I119" s="323" t="str">
        <f ca="1" t="shared" si="2"/>
        <v/>
      </c>
    </row>
    <row r="120" customHeight="1" spans="1:9">
      <c r="A120" s="318" t="str">
        <f ca="1">IF(AND(G120&lt;&gt;"",G120&gt;0),MAX(A$3:A119,MAX(转付款存档!A:A))+1,"")</f>
        <v/>
      </c>
      <c r="B120" s="319" t="s">
        <v>96</v>
      </c>
      <c r="C120" s="319" t="s">
        <v>96</v>
      </c>
      <c r="D120" s="320" t="str">
        <f ca="1">IF(B120&lt;&gt;"",IF(COUNTIF(账户资料!A:A,B120)=1,IF(B120="",0,VLOOKUP(B120,账户资料!A:B,2,FALSE)),"无此账户编码请备案后录入!"),"")</f>
        <v/>
      </c>
      <c r="E120" s="321" t="str">
        <f ca="1">IF(COUNTIF(账户资料!A:A,B120)=1,IF(B120="",0,VLOOKUP(B120,账户资料!A:C,3,FALSE)),"")</f>
        <v/>
      </c>
      <c r="F120" s="319" t="s">
        <v>96</v>
      </c>
      <c r="G120" s="322"/>
      <c r="H120" s="322"/>
      <c r="I120" s="323" t="str">
        <f ca="1" t="shared" si="2"/>
        <v/>
      </c>
    </row>
    <row r="121" customHeight="1" spans="1:9">
      <c r="A121" s="318" t="str">
        <f ca="1">IF(AND(G121&lt;&gt;"",G121&gt;0),MAX(A$3:A120,MAX(转付款存档!A:A))+1,"")</f>
        <v/>
      </c>
      <c r="B121" s="319" t="s">
        <v>96</v>
      </c>
      <c r="C121" s="319" t="s">
        <v>96</v>
      </c>
      <c r="D121" s="320" t="str">
        <f ca="1">IF(B121&lt;&gt;"",IF(COUNTIF(账户资料!A:A,B121)=1,IF(B121="",0,VLOOKUP(B121,账户资料!A:B,2,FALSE)),"无此账户编码请备案后录入!"),"")</f>
        <v/>
      </c>
      <c r="E121" s="321" t="str">
        <f ca="1">IF(COUNTIF(账户资料!A:A,B121)=1,IF(B121="",0,VLOOKUP(B121,账户资料!A:C,3,FALSE)),"")</f>
        <v/>
      </c>
      <c r="F121" s="319" t="s">
        <v>96</v>
      </c>
      <c r="G121" s="322"/>
      <c r="H121" s="322"/>
      <c r="I121" s="323" t="str">
        <f ca="1" t="shared" si="2"/>
        <v/>
      </c>
    </row>
    <row r="122" customHeight="1" spans="1:9">
      <c r="A122" s="318" t="str">
        <f ca="1">IF(AND(G122&lt;&gt;"",G122&gt;0),MAX(A$3:A121,MAX(转付款存档!A:A))+1,"")</f>
        <v/>
      </c>
      <c r="B122" s="319" t="s">
        <v>96</v>
      </c>
      <c r="C122" s="319" t="s">
        <v>96</v>
      </c>
      <c r="D122" s="320" t="str">
        <f ca="1">IF(B122&lt;&gt;"",IF(COUNTIF(账户资料!A:A,B122)=1,IF(B122="",0,VLOOKUP(B122,账户资料!A:B,2,FALSE)),"无此账户编码请备案后录入!"),"")</f>
        <v/>
      </c>
      <c r="E122" s="321" t="str">
        <f ca="1">IF(COUNTIF(账户资料!A:A,B122)=1,IF(B122="",0,VLOOKUP(B122,账户资料!A:C,3,FALSE)),"")</f>
        <v/>
      </c>
      <c r="F122" s="319" t="s">
        <v>96</v>
      </c>
      <c r="G122" s="322"/>
      <c r="H122" s="322"/>
      <c r="I122" s="323" t="str">
        <f ca="1" t="shared" si="2"/>
        <v/>
      </c>
    </row>
    <row r="123" customHeight="1" spans="1:9">
      <c r="A123" s="318" t="str">
        <f ca="1">IF(AND(G123&lt;&gt;"",G123&gt;0),MAX(A$3:A122,MAX(转付款存档!A:A))+1,"")</f>
        <v/>
      </c>
      <c r="B123" s="319" t="s">
        <v>96</v>
      </c>
      <c r="C123" s="319" t="s">
        <v>96</v>
      </c>
      <c r="D123" s="320" t="str">
        <f ca="1">IF(B123&lt;&gt;"",IF(COUNTIF(账户资料!A:A,B123)=1,IF(B123="",0,VLOOKUP(B123,账户资料!A:B,2,FALSE)),"无此账户编码请备案后录入!"),"")</f>
        <v/>
      </c>
      <c r="E123" s="321" t="str">
        <f ca="1">IF(COUNTIF(账户资料!A:A,B123)=1,IF(B123="",0,VLOOKUP(B123,账户资料!A:C,3,FALSE)),"")</f>
        <v/>
      </c>
      <c r="F123" s="319" t="s">
        <v>96</v>
      </c>
      <c r="G123" s="322"/>
      <c r="H123" s="322"/>
      <c r="I123" s="323" t="str">
        <f ca="1" t="shared" si="2"/>
        <v/>
      </c>
    </row>
    <row r="124" customHeight="1" spans="1:9">
      <c r="A124" s="318" t="str">
        <f ca="1">IF(AND(G124&lt;&gt;"",G124&gt;0),MAX(A$3:A123,MAX(转付款存档!A:A))+1,"")</f>
        <v/>
      </c>
      <c r="B124" s="319" t="s">
        <v>96</v>
      </c>
      <c r="C124" s="319" t="s">
        <v>96</v>
      </c>
      <c r="D124" s="320" t="str">
        <f ca="1">IF(B124&lt;&gt;"",IF(COUNTIF(账户资料!A:A,B124)=1,IF(B124="",0,VLOOKUP(B124,账户资料!A:B,2,FALSE)),"无此账户编码请备案后录入!"),"")</f>
        <v/>
      </c>
      <c r="E124" s="321" t="str">
        <f ca="1">IF(COUNTIF(账户资料!A:A,B124)=1,IF(B124="",0,VLOOKUP(B124,账户资料!A:C,3,FALSE)),"")</f>
        <v/>
      </c>
      <c r="F124" s="319" t="s">
        <v>96</v>
      </c>
      <c r="G124" s="322"/>
      <c r="H124" s="322"/>
      <c r="I124" s="323" t="str">
        <f ca="1" t="shared" si="2"/>
        <v/>
      </c>
    </row>
    <row r="125" customHeight="1" spans="1:9">
      <c r="A125" s="318" t="str">
        <f ca="1">IF(AND(G125&lt;&gt;"",G125&gt;0),MAX(A$3:A124,MAX(转付款存档!A:A))+1,"")</f>
        <v/>
      </c>
      <c r="B125" s="319" t="s">
        <v>96</v>
      </c>
      <c r="C125" s="319" t="s">
        <v>96</v>
      </c>
      <c r="D125" s="320" t="str">
        <f ca="1">IF(B125&lt;&gt;"",IF(COUNTIF(账户资料!A:A,B125)=1,IF(B125="",0,VLOOKUP(B125,账户资料!A:B,2,FALSE)),"无此账户编码请备案后录入!"),"")</f>
        <v/>
      </c>
      <c r="E125" s="321" t="str">
        <f ca="1">IF(COUNTIF(账户资料!A:A,B125)=1,IF(B125="",0,VLOOKUP(B125,账户资料!A:C,3,FALSE)),"")</f>
        <v/>
      </c>
      <c r="F125" s="319" t="s">
        <v>96</v>
      </c>
      <c r="G125" s="322"/>
      <c r="H125" s="322"/>
      <c r="I125" s="323" t="str">
        <f ca="1" t="shared" si="2"/>
        <v/>
      </c>
    </row>
    <row r="126" customHeight="1" spans="1:9">
      <c r="A126" s="318" t="str">
        <f ca="1">IF(AND(G126&lt;&gt;"",G126&gt;0),MAX(A$3:A125,MAX(转付款存档!A:A))+1,"")</f>
        <v/>
      </c>
      <c r="B126" s="319" t="s">
        <v>96</v>
      </c>
      <c r="C126" s="319" t="s">
        <v>96</v>
      </c>
      <c r="D126" s="320" t="str">
        <f ca="1">IF(B126&lt;&gt;"",IF(COUNTIF(账户资料!A:A,B126)=1,IF(B126="",0,VLOOKUP(B126,账户资料!A:B,2,FALSE)),"无此账户编码请备案后录入!"),"")</f>
        <v/>
      </c>
      <c r="E126" s="321" t="str">
        <f ca="1">IF(COUNTIF(账户资料!A:A,B126)=1,IF(B126="",0,VLOOKUP(B126,账户资料!A:C,3,FALSE)),"")</f>
        <v/>
      </c>
      <c r="F126" s="319" t="s">
        <v>96</v>
      </c>
      <c r="G126" s="322"/>
      <c r="H126" s="322"/>
      <c r="I126" s="323" t="str">
        <f ca="1" t="shared" si="2"/>
        <v/>
      </c>
    </row>
    <row r="127" customHeight="1" spans="1:9">
      <c r="A127" s="318" t="str">
        <f ca="1">IF(AND(G127&lt;&gt;"",G127&gt;0),MAX(A$3:A126,MAX(转付款存档!A:A))+1,"")</f>
        <v/>
      </c>
      <c r="B127" s="319" t="s">
        <v>96</v>
      </c>
      <c r="C127" s="319" t="s">
        <v>96</v>
      </c>
      <c r="D127" s="320" t="str">
        <f ca="1">IF(B127&lt;&gt;"",IF(COUNTIF(账户资料!A:A,B127)=1,IF(B127="",0,VLOOKUP(B127,账户资料!A:B,2,FALSE)),"无此账户编码请备案后录入!"),"")</f>
        <v/>
      </c>
      <c r="E127" s="321" t="str">
        <f ca="1">IF(COUNTIF(账户资料!A:A,B127)=1,IF(B127="",0,VLOOKUP(B127,账户资料!A:C,3,FALSE)),"")</f>
        <v/>
      </c>
      <c r="F127" s="319" t="s">
        <v>96</v>
      </c>
      <c r="G127" s="322"/>
      <c r="H127" s="322"/>
      <c r="I127" s="323" t="str">
        <f ca="1" t="shared" si="2"/>
        <v/>
      </c>
    </row>
    <row r="128" customHeight="1" spans="1:9">
      <c r="A128" s="318" t="str">
        <f ca="1">IF(AND(G128&lt;&gt;"",G128&gt;0),MAX(A$3:A127,MAX(转付款存档!A:A))+1,"")</f>
        <v/>
      </c>
      <c r="B128" s="319" t="s">
        <v>96</v>
      </c>
      <c r="C128" s="319" t="s">
        <v>96</v>
      </c>
      <c r="D128" s="320" t="str">
        <f ca="1">IF(B128&lt;&gt;"",IF(COUNTIF(账户资料!A:A,B128)=1,IF(B128="",0,VLOOKUP(B128,账户资料!A:B,2,FALSE)),"无此账户编码请备案后录入!"),"")</f>
        <v/>
      </c>
      <c r="E128" s="321" t="str">
        <f ca="1">IF(COUNTIF(账户资料!A:A,B128)=1,IF(B128="",0,VLOOKUP(B128,账户资料!A:C,3,FALSE)),"")</f>
        <v/>
      </c>
      <c r="F128" s="319" t="s">
        <v>96</v>
      </c>
      <c r="G128" s="322"/>
      <c r="H128" s="322"/>
      <c r="I128" s="323" t="str">
        <f ca="1" t="shared" si="2"/>
        <v/>
      </c>
    </row>
    <row r="129" customHeight="1" spans="1:9">
      <c r="A129" s="318" t="str">
        <f ca="1">IF(AND(G129&lt;&gt;"",G129&gt;0),MAX(A$3:A128,MAX(转付款存档!A:A))+1,"")</f>
        <v/>
      </c>
      <c r="B129" s="319" t="s">
        <v>96</v>
      </c>
      <c r="C129" s="319" t="s">
        <v>96</v>
      </c>
      <c r="D129" s="320" t="str">
        <f ca="1">IF(B129&lt;&gt;"",IF(COUNTIF(账户资料!A:A,B129)=1,IF(B129="",0,VLOOKUP(B129,账户资料!A:B,2,FALSE)),"无此账户编码请备案后录入!"),"")</f>
        <v/>
      </c>
      <c r="E129" s="321" t="str">
        <f ca="1">IF(COUNTIF(账户资料!A:A,B129)=1,IF(B129="",0,VLOOKUP(B129,账户资料!A:C,3,FALSE)),"")</f>
        <v/>
      </c>
      <c r="F129" s="319" t="s">
        <v>96</v>
      </c>
      <c r="G129" s="322"/>
      <c r="H129" s="322"/>
      <c r="I129" s="323" t="str">
        <f ca="1" t="shared" si="2"/>
        <v/>
      </c>
    </row>
    <row r="130" customHeight="1" spans="1:9">
      <c r="A130" s="318" t="str">
        <f ca="1">IF(AND(G130&lt;&gt;"",G130&gt;0),MAX(A$3:A129,MAX(转付款存档!A:A))+1,"")</f>
        <v/>
      </c>
      <c r="B130" s="319" t="s">
        <v>96</v>
      </c>
      <c r="C130" s="319" t="s">
        <v>96</v>
      </c>
      <c r="D130" s="320" t="str">
        <f ca="1">IF(B130&lt;&gt;"",IF(COUNTIF(账户资料!A:A,B130)=1,IF(B130="",0,VLOOKUP(B130,账户资料!A:B,2,FALSE)),"无此账户编码请备案后录入!"),"")</f>
        <v/>
      </c>
      <c r="E130" s="321" t="str">
        <f ca="1">IF(COUNTIF(账户资料!A:A,B130)=1,IF(B130="",0,VLOOKUP(B130,账户资料!A:C,3,FALSE)),"")</f>
        <v/>
      </c>
      <c r="F130" s="319" t="s">
        <v>96</v>
      </c>
      <c r="G130" s="322"/>
      <c r="H130" s="322"/>
      <c r="I130" s="323" t="str">
        <f ca="1" t="shared" si="2"/>
        <v/>
      </c>
    </row>
    <row r="131" customHeight="1" spans="1:9">
      <c r="A131" s="318" t="str">
        <f ca="1">IF(AND(G131&lt;&gt;"",G131&gt;0),MAX(A$3:A130,MAX(转付款存档!A:A))+1,"")</f>
        <v/>
      </c>
      <c r="B131" s="319" t="s">
        <v>96</v>
      </c>
      <c r="C131" s="319" t="s">
        <v>96</v>
      </c>
      <c r="D131" s="320" t="str">
        <f ca="1">IF(B131&lt;&gt;"",IF(COUNTIF(账户资料!A:A,B131)=1,IF(B131="",0,VLOOKUP(B131,账户资料!A:B,2,FALSE)),"无此账户编码请备案后录入!"),"")</f>
        <v/>
      </c>
      <c r="E131" s="321" t="str">
        <f ca="1">IF(COUNTIF(账户资料!A:A,B131)=1,IF(B131="",0,VLOOKUP(B131,账户资料!A:C,3,FALSE)),"")</f>
        <v/>
      </c>
      <c r="F131" s="319" t="s">
        <v>96</v>
      </c>
      <c r="G131" s="322"/>
      <c r="H131" s="322"/>
      <c r="I131" s="323" t="str">
        <f ca="1" t="shared" ref="I131:I194" si="3">IF(ISBLANK(G131),"",IF(I131="",TEXT(NOW(),"yyyy-m-d"),I131))</f>
        <v/>
      </c>
    </row>
    <row r="132" customHeight="1" spans="1:9">
      <c r="A132" s="318" t="str">
        <f ca="1">IF(AND(G132&lt;&gt;"",G132&gt;0),MAX(A$3:A131,MAX(转付款存档!A:A))+1,"")</f>
        <v/>
      </c>
      <c r="B132" s="319" t="s">
        <v>96</v>
      </c>
      <c r="C132" s="319" t="s">
        <v>96</v>
      </c>
      <c r="D132" s="320" t="str">
        <f ca="1">IF(B132&lt;&gt;"",IF(COUNTIF(账户资料!A:A,B132)=1,IF(B132="",0,VLOOKUP(B132,账户资料!A:B,2,FALSE)),"无此账户编码请备案后录入!"),"")</f>
        <v/>
      </c>
      <c r="E132" s="321" t="str">
        <f ca="1">IF(COUNTIF(账户资料!A:A,B132)=1,IF(B132="",0,VLOOKUP(B132,账户资料!A:C,3,FALSE)),"")</f>
        <v/>
      </c>
      <c r="F132" s="319" t="s">
        <v>96</v>
      </c>
      <c r="G132" s="322"/>
      <c r="H132" s="322"/>
      <c r="I132" s="323" t="str">
        <f ca="1" t="shared" si="3"/>
        <v/>
      </c>
    </row>
    <row r="133" customHeight="1" spans="1:9">
      <c r="A133" s="318" t="str">
        <f ca="1">IF(AND(G133&lt;&gt;"",G133&gt;0),MAX(A$3:A132,MAX(转付款存档!A:A))+1,"")</f>
        <v/>
      </c>
      <c r="B133" s="319" t="s">
        <v>96</v>
      </c>
      <c r="C133" s="319" t="s">
        <v>96</v>
      </c>
      <c r="D133" s="320" t="str">
        <f ca="1">IF(B133&lt;&gt;"",IF(COUNTIF(账户资料!A:A,B133)=1,IF(B133="",0,VLOOKUP(B133,账户资料!A:B,2,FALSE)),"无此账户编码请备案后录入!"),"")</f>
        <v/>
      </c>
      <c r="E133" s="321" t="str">
        <f ca="1">IF(COUNTIF(账户资料!A:A,B133)=1,IF(B133="",0,VLOOKUP(B133,账户资料!A:C,3,FALSE)),"")</f>
        <v/>
      </c>
      <c r="F133" s="319" t="s">
        <v>96</v>
      </c>
      <c r="G133" s="322"/>
      <c r="H133" s="322"/>
      <c r="I133" s="323" t="str">
        <f ca="1" t="shared" si="3"/>
        <v/>
      </c>
    </row>
    <row r="134" customHeight="1" spans="1:9">
      <c r="A134" s="318" t="str">
        <f ca="1">IF(AND(G134&lt;&gt;"",G134&gt;0),MAX(A$3:A133,MAX(转付款存档!A:A))+1,"")</f>
        <v/>
      </c>
      <c r="B134" s="319" t="s">
        <v>96</v>
      </c>
      <c r="C134" s="319" t="s">
        <v>96</v>
      </c>
      <c r="D134" s="320" t="str">
        <f ca="1">IF(B134&lt;&gt;"",IF(COUNTIF(账户资料!A:A,B134)=1,IF(B134="",0,VLOOKUP(B134,账户资料!A:B,2,FALSE)),"无此账户编码请备案后录入!"),"")</f>
        <v/>
      </c>
      <c r="E134" s="321" t="str">
        <f ca="1">IF(COUNTIF(账户资料!A:A,B134)=1,IF(B134="",0,VLOOKUP(B134,账户资料!A:C,3,FALSE)),"")</f>
        <v/>
      </c>
      <c r="F134" s="319" t="s">
        <v>96</v>
      </c>
      <c r="G134" s="322"/>
      <c r="H134" s="322"/>
      <c r="I134" s="323" t="str">
        <f ca="1" t="shared" si="3"/>
        <v/>
      </c>
    </row>
    <row r="135" customHeight="1" spans="1:9">
      <c r="A135" s="318" t="str">
        <f ca="1">IF(AND(G135&lt;&gt;"",G135&gt;0),MAX(A$3:A134,MAX(转付款存档!A:A))+1,"")</f>
        <v/>
      </c>
      <c r="B135" s="319" t="s">
        <v>96</v>
      </c>
      <c r="C135" s="319" t="s">
        <v>96</v>
      </c>
      <c r="D135" s="320" t="str">
        <f ca="1">IF(B135&lt;&gt;"",IF(COUNTIF(账户资料!A:A,B135)=1,IF(B135="",0,VLOOKUP(B135,账户资料!A:B,2,FALSE)),"无此账户编码请备案后录入!"),"")</f>
        <v/>
      </c>
      <c r="E135" s="321" t="str">
        <f ca="1">IF(COUNTIF(账户资料!A:A,B135)=1,IF(B135="",0,VLOOKUP(B135,账户资料!A:C,3,FALSE)),"")</f>
        <v/>
      </c>
      <c r="F135" s="319" t="s">
        <v>96</v>
      </c>
      <c r="G135" s="322"/>
      <c r="H135" s="322"/>
      <c r="I135" s="323" t="str">
        <f ca="1" t="shared" si="3"/>
        <v/>
      </c>
    </row>
    <row r="136" customHeight="1" spans="1:9">
      <c r="A136" s="318" t="str">
        <f ca="1">IF(AND(G136&lt;&gt;"",G136&gt;0),MAX(A$3:A135,MAX(转付款存档!A:A))+1,"")</f>
        <v/>
      </c>
      <c r="B136" s="319" t="s">
        <v>96</v>
      </c>
      <c r="C136" s="319" t="s">
        <v>96</v>
      </c>
      <c r="D136" s="320" t="str">
        <f ca="1">IF(B136&lt;&gt;"",IF(COUNTIF(账户资料!A:A,B136)=1,IF(B136="",0,VLOOKUP(B136,账户资料!A:B,2,FALSE)),"无此账户编码请备案后录入!"),"")</f>
        <v/>
      </c>
      <c r="E136" s="321" t="str">
        <f ca="1">IF(COUNTIF(账户资料!A:A,B136)=1,IF(B136="",0,VLOOKUP(B136,账户资料!A:C,3,FALSE)),"")</f>
        <v/>
      </c>
      <c r="F136" s="319" t="s">
        <v>96</v>
      </c>
      <c r="G136" s="322"/>
      <c r="H136" s="322"/>
      <c r="I136" s="323" t="str">
        <f ca="1" t="shared" si="3"/>
        <v/>
      </c>
    </row>
    <row r="137" customHeight="1" spans="1:9">
      <c r="A137" s="318" t="str">
        <f ca="1">IF(AND(G137&lt;&gt;"",G137&gt;0),MAX(A$3:A136,MAX(转付款存档!A:A))+1,"")</f>
        <v/>
      </c>
      <c r="B137" s="319" t="s">
        <v>96</v>
      </c>
      <c r="C137" s="319" t="s">
        <v>96</v>
      </c>
      <c r="D137" s="320" t="str">
        <f ca="1">IF(B137&lt;&gt;"",IF(COUNTIF(账户资料!A:A,B137)=1,IF(B137="",0,VLOOKUP(B137,账户资料!A:B,2,FALSE)),"无此账户编码请备案后录入!"),"")</f>
        <v/>
      </c>
      <c r="E137" s="321" t="str">
        <f ca="1">IF(COUNTIF(账户资料!A:A,B137)=1,IF(B137="",0,VLOOKUP(B137,账户资料!A:C,3,FALSE)),"")</f>
        <v/>
      </c>
      <c r="F137" s="319" t="s">
        <v>96</v>
      </c>
      <c r="G137" s="322"/>
      <c r="H137" s="322"/>
      <c r="I137" s="323" t="str">
        <f ca="1" t="shared" si="3"/>
        <v/>
      </c>
    </row>
    <row r="138" customHeight="1" spans="1:9">
      <c r="A138" s="318" t="str">
        <f ca="1">IF(AND(G138&lt;&gt;"",G138&gt;0),MAX(A$3:A137,MAX(转付款存档!A:A))+1,"")</f>
        <v/>
      </c>
      <c r="B138" s="319" t="s">
        <v>96</v>
      </c>
      <c r="C138" s="319" t="s">
        <v>96</v>
      </c>
      <c r="D138" s="320" t="str">
        <f ca="1">IF(B138&lt;&gt;"",IF(COUNTIF(账户资料!A:A,B138)=1,IF(B138="",0,VLOOKUP(B138,账户资料!A:B,2,FALSE)),"无此账户编码请备案后录入!"),"")</f>
        <v/>
      </c>
      <c r="E138" s="321" t="str">
        <f ca="1">IF(COUNTIF(账户资料!A:A,B138)=1,IF(B138="",0,VLOOKUP(B138,账户资料!A:C,3,FALSE)),"")</f>
        <v/>
      </c>
      <c r="F138" s="319" t="s">
        <v>96</v>
      </c>
      <c r="G138" s="322"/>
      <c r="H138" s="322"/>
      <c r="I138" s="323" t="str">
        <f ca="1" t="shared" si="3"/>
        <v/>
      </c>
    </row>
    <row r="139" customHeight="1" spans="1:9">
      <c r="A139" s="318" t="str">
        <f ca="1">IF(AND(G139&lt;&gt;"",G139&gt;0),MAX(A$3:A138,MAX(转付款存档!A:A))+1,"")</f>
        <v/>
      </c>
      <c r="B139" s="319" t="s">
        <v>96</v>
      </c>
      <c r="C139" s="319" t="s">
        <v>96</v>
      </c>
      <c r="D139" s="320" t="str">
        <f ca="1">IF(B139&lt;&gt;"",IF(COUNTIF(账户资料!A:A,B139)=1,IF(B139="",0,VLOOKUP(B139,账户资料!A:B,2,FALSE)),"无此账户编码请备案后录入!"),"")</f>
        <v/>
      </c>
      <c r="E139" s="321" t="str">
        <f ca="1">IF(COUNTIF(账户资料!A:A,B139)=1,IF(B139="",0,VLOOKUP(B139,账户资料!A:C,3,FALSE)),"")</f>
        <v/>
      </c>
      <c r="F139" s="319" t="s">
        <v>96</v>
      </c>
      <c r="G139" s="322"/>
      <c r="H139" s="322"/>
      <c r="I139" s="323" t="str">
        <f ca="1" t="shared" si="3"/>
        <v/>
      </c>
    </row>
    <row r="140" customHeight="1" spans="1:9">
      <c r="A140" s="318" t="str">
        <f ca="1">IF(AND(G140&lt;&gt;"",G140&gt;0),MAX(A$3:A139,MAX(转付款存档!A:A))+1,"")</f>
        <v/>
      </c>
      <c r="B140" s="319" t="s">
        <v>96</v>
      </c>
      <c r="C140" s="319" t="s">
        <v>96</v>
      </c>
      <c r="D140" s="320" t="str">
        <f ca="1">IF(B140&lt;&gt;"",IF(COUNTIF(账户资料!A:A,B140)=1,IF(B140="",0,VLOOKUP(B140,账户资料!A:B,2,FALSE)),"无此账户编码请备案后录入!"),"")</f>
        <v/>
      </c>
      <c r="E140" s="321" t="str">
        <f ca="1">IF(COUNTIF(账户资料!A:A,B140)=1,IF(B140="",0,VLOOKUP(B140,账户资料!A:C,3,FALSE)),"")</f>
        <v/>
      </c>
      <c r="F140" s="319" t="s">
        <v>96</v>
      </c>
      <c r="G140" s="322"/>
      <c r="H140" s="322"/>
      <c r="I140" s="323" t="str">
        <f ca="1" t="shared" si="3"/>
        <v/>
      </c>
    </row>
    <row r="141" customHeight="1" spans="1:9">
      <c r="A141" s="318" t="str">
        <f ca="1">IF(AND(G141&lt;&gt;"",G141&gt;0),MAX(A$3:A140,MAX(转付款存档!A:A))+1,"")</f>
        <v/>
      </c>
      <c r="B141" s="319" t="s">
        <v>96</v>
      </c>
      <c r="C141" s="319" t="s">
        <v>96</v>
      </c>
      <c r="D141" s="320" t="str">
        <f ca="1">IF(B141&lt;&gt;"",IF(COUNTIF(账户资料!A:A,B141)=1,IF(B141="",0,VLOOKUP(B141,账户资料!A:B,2,FALSE)),"无此账户编码请备案后录入!"),"")</f>
        <v/>
      </c>
      <c r="E141" s="321" t="str">
        <f ca="1">IF(COUNTIF(账户资料!A:A,B141)=1,IF(B141="",0,VLOOKUP(B141,账户资料!A:C,3,FALSE)),"")</f>
        <v/>
      </c>
      <c r="F141" s="319" t="s">
        <v>96</v>
      </c>
      <c r="G141" s="322"/>
      <c r="H141" s="322"/>
      <c r="I141" s="323" t="str">
        <f ca="1" t="shared" si="3"/>
        <v/>
      </c>
    </row>
    <row r="142" customHeight="1" spans="1:9">
      <c r="A142" s="318" t="str">
        <f ca="1">IF(AND(G142&lt;&gt;"",G142&gt;0),MAX(A$3:A141,MAX(转付款存档!A:A))+1,"")</f>
        <v/>
      </c>
      <c r="B142" s="319" t="s">
        <v>96</v>
      </c>
      <c r="C142" s="319" t="s">
        <v>96</v>
      </c>
      <c r="D142" s="320" t="str">
        <f ca="1">IF(B142&lt;&gt;"",IF(COUNTIF(账户资料!A:A,B142)=1,IF(B142="",0,VLOOKUP(B142,账户资料!A:B,2,FALSE)),"无此账户编码请备案后录入!"),"")</f>
        <v/>
      </c>
      <c r="E142" s="321" t="str">
        <f ca="1">IF(COUNTIF(账户资料!A:A,B142)=1,IF(B142="",0,VLOOKUP(B142,账户资料!A:C,3,FALSE)),"")</f>
        <v/>
      </c>
      <c r="F142" s="319" t="s">
        <v>96</v>
      </c>
      <c r="G142" s="322"/>
      <c r="H142" s="322"/>
      <c r="I142" s="323" t="str">
        <f ca="1" t="shared" si="3"/>
        <v/>
      </c>
    </row>
    <row r="143" customHeight="1" spans="1:9">
      <c r="A143" s="318" t="str">
        <f ca="1">IF(AND(G143&lt;&gt;"",G143&gt;0),MAX(A$3:A142,MAX(转付款存档!A:A))+1,"")</f>
        <v/>
      </c>
      <c r="B143" s="319" t="s">
        <v>96</v>
      </c>
      <c r="C143" s="319" t="s">
        <v>96</v>
      </c>
      <c r="D143" s="320" t="str">
        <f ca="1">IF(B143&lt;&gt;"",IF(COUNTIF(账户资料!A:A,B143)=1,IF(B143="",0,VLOOKUP(B143,账户资料!A:B,2,FALSE)),"无此账户编码请备案后录入!"),"")</f>
        <v/>
      </c>
      <c r="E143" s="321" t="str">
        <f ca="1">IF(COUNTIF(账户资料!A:A,B143)=1,IF(B143="",0,VLOOKUP(B143,账户资料!A:C,3,FALSE)),"")</f>
        <v/>
      </c>
      <c r="F143" s="319" t="s">
        <v>96</v>
      </c>
      <c r="G143" s="322"/>
      <c r="H143" s="322"/>
      <c r="I143" s="323" t="str">
        <f ca="1" t="shared" si="3"/>
        <v/>
      </c>
    </row>
    <row r="144" customHeight="1" spans="1:9">
      <c r="A144" s="318" t="str">
        <f ca="1">IF(AND(G144&lt;&gt;"",G144&gt;0),MAX(A$3:A143,MAX(转付款存档!A:A))+1,"")</f>
        <v/>
      </c>
      <c r="B144" s="319" t="s">
        <v>96</v>
      </c>
      <c r="C144" s="319" t="s">
        <v>96</v>
      </c>
      <c r="D144" s="320" t="str">
        <f ca="1">IF(B144&lt;&gt;"",IF(COUNTIF(账户资料!A:A,B144)=1,IF(B144="",0,VLOOKUP(B144,账户资料!A:B,2,FALSE)),"无此账户编码请备案后录入!"),"")</f>
        <v/>
      </c>
      <c r="E144" s="321" t="str">
        <f ca="1">IF(COUNTIF(账户资料!A:A,B144)=1,IF(B144="",0,VLOOKUP(B144,账户资料!A:C,3,FALSE)),"")</f>
        <v/>
      </c>
      <c r="F144" s="319" t="s">
        <v>96</v>
      </c>
      <c r="G144" s="322"/>
      <c r="H144" s="322"/>
      <c r="I144" s="323" t="str">
        <f ca="1" t="shared" si="3"/>
        <v/>
      </c>
    </row>
    <row r="145" customHeight="1" spans="1:9">
      <c r="A145" s="318" t="str">
        <f ca="1">IF(AND(G145&lt;&gt;"",G145&gt;0),MAX(A$3:A144,MAX(转付款存档!A:A))+1,"")</f>
        <v/>
      </c>
      <c r="B145" s="319" t="s">
        <v>96</v>
      </c>
      <c r="C145" s="319" t="s">
        <v>96</v>
      </c>
      <c r="D145" s="320" t="str">
        <f ca="1">IF(B145&lt;&gt;"",IF(COUNTIF(账户资料!A:A,B145)=1,IF(B145="",0,VLOOKUP(B145,账户资料!A:B,2,FALSE)),"无此账户编码请备案后录入!"),"")</f>
        <v/>
      </c>
      <c r="E145" s="321" t="str">
        <f ca="1">IF(COUNTIF(账户资料!A:A,B145)=1,IF(B145="",0,VLOOKUP(B145,账户资料!A:C,3,FALSE)),"")</f>
        <v/>
      </c>
      <c r="F145" s="319" t="s">
        <v>96</v>
      </c>
      <c r="G145" s="322"/>
      <c r="H145" s="322"/>
      <c r="I145" s="323" t="str">
        <f ca="1" t="shared" si="3"/>
        <v/>
      </c>
    </row>
    <row r="146" customHeight="1" spans="1:9">
      <c r="A146" s="318" t="str">
        <f ca="1">IF(AND(G146&lt;&gt;"",G146&gt;0),MAX(A$3:A145,MAX(转付款存档!A:A))+1,"")</f>
        <v/>
      </c>
      <c r="B146" s="319" t="s">
        <v>96</v>
      </c>
      <c r="C146" s="319" t="s">
        <v>96</v>
      </c>
      <c r="D146" s="320" t="str">
        <f ca="1">IF(B146&lt;&gt;"",IF(COUNTIF(账户资料!A:A,B146)=1,IF(B146="",0,VLOOKUP(B146,账户资料!A:B,2,FALSE)),"无此账户编码请备案后录入!"),"")</f>
        <v/>
      </c>
      <c r="E146" s="321" t="str">
        <f ca="1">IF(COUNTIF(账户资料!A:A,B146)=1,IF(B146="",0,VLOOKUP(B146,账户资料!A:C,3,FALSE)),"")</f>
        <v/>
      </c>
      <c r="F146" s="319" t="s">
        <v>96</v>
      </c>
      <c r="G146" s="322"/>
      <c r="H146" s="322"/>
      <c r="I146" s="323" t="str">
        <f ca="1" t="shared" si="3"/>
        <v/>
      </c>
    </row>
    <row r="147" customHeight="1" spans="1:9">
      <c r="A147" s="318" t="str">
        <f ca="1">IF(AND(G147&lt;&gt;"",G147&gt;0),MAX(A$3:A146,MAX(转付款存档!A:A))+1,"")</f>
        <v/>
      </c>
      <c r="B147" s="319" t="s">
        <v>96</v>
      </c>
      <c r="C147" s="319" t="s">
        <v>96</v>
      </c>
      <c r="D147" s="320" t="str">
        <f ca="1">IF(B147&lt;&gt;"",IF(COUNTIF(账户资料!A:A,B147)=1,IF(B147="",0,VLOOKUP(B147,账户资料!A:B,2,FALSE)),"无此账户编码请备案后录入!"),"")</f>
        <v/>
      </c>
      <c r="E147" s="321" t="str">
        <f ca="1">IF(COUNTIF(账户资料!A:A,B147)=1,IF(B147="",0,VLOOKUP(B147,账户资料!A:C,3,FALSE)),"")</f>
        <v/>
      </c>
      <c r="F147" s="319" t="s">
        <v>96</v>
      </c>
      <c r="G147" s="322"/>
      <c r="H147" s="322"/>
      <c r="I147" s="323" t="str">
        <f ca="1" t="shared" si="3"/>
        <v/>
      </c>
    </row>
    <row r="148" customHeight="1" spans="1:9">
      <c r="A148" s="318" t="str">
        <f ca="1">IF(AND(G148&lt;&gt;"",G148&gt;0),MAX(A$3:A147,MAX(转付款存档!A:A))+1,"")</f>
        <v/>
      </c>
      <c r="B148" s="319" t="s">
        <v>96</v>
      </c>
      <c r="C148" s="319" t="s">
        <v>96</v>
      </c>
      <c r="D148" s="320" t="str">
        <f ca="1">IF(B148&lt;&gt;"",IF(COUNTIF(账户资料!A:A,B148)=1,IF(B148="",0,VLOOKUP(B148,账户资料!A:B,2,FALSE)),"无此账户编码请备案后录入!"),"")</f>
        <v/>
      </c>
      <c r="E148" s="321" t="str">
        <f ca="1">IF(COUNTIF(账户资料!A:A,B148)=1,IF(B148="",0,VLOOKUP(B148,账户资料!A:C,3,FALSE)),"")</f>
        <v/>
      </c>
      <c r="F148" s="319" t="s">
        <v>96</v>
      </c>
      <c r="G148" s="322"/>
      <c r="H148" s="322"/>
      <c r="I148" s="323" t="str">
        <f ca="1" t="shared" si="3"/>
        <v/>
      </c>
    </row>
    <row r="149" customHeight="1" spans="1:9">
      <c r="A149" s="318" t="str">
        <f ca="1">IF(AND(G149&lt;&gt;"",G149&gt;0),MAX(A$3:A148,MAX(转付款存档!A:A))+1,"")</f>
        <v/>
      </c>
      <c r="B149" s="319" t="s">
        <v>96</v>
      </c>
      <c r="C149" s="319" t="s">
        <v>96</v>
      </c>
      <c r="D149" s="320" t="str">
        <f ca="1">IF(B149&lt;&gt;"",IF(COUNTIF(账户资料!A:A,B149)=1,IF(B149="",0,VLOOKUP(B149,账户资料!A:B,2,FALSE)),"无此账户编码请备案后录入!"),"")</f>
        <v/>
      </c>
      <c r="E149" s="321" t="str">
        <f ca="1">IF(COUNTIF(账户资料!A:A,B149)=1,IF(B149="",0,VLOOKUP(B149,账户资料!A:C,3,FALSE)),"")</f>
        <v/>
      </c>
      <c r="F149" s="319" t="s">
        <v>96</v>
      </c>
      <c r="G149" s="322"/>
      <c r="H149" s="322"/>
      <c r="I149" s="323" t="str">
        <f ca="1" t="shared" si="3"/>
        <v/>
      </c>
    </row>
    <row r="150" customHeight="1" spans="1:9">
      <c r="A150" s="318" t="str">
        <f ca="1">IF(AND(G150&lt;&gt;"",G150&gt;0),MAX(A$3:A149,MAX(转付款存档!A:A))+1,"")</f>
        <v/>
      </c>
      <c r="B150" s="319" t="s">
        <v>96</v>
      </c>
      <c r="C150" s="319" t="s">
        <v>96</v>
      </c>
      <c r="D150" s="320" t="str">
        <f ca="1">IF(B150&lt;&gt;"",IF(COUNTIF(账户资料!A:A,B150)=1,IF(B150="",0,VLOOKUP(B150,账户资料!A:B,2,FALSE)),"无此账户编码请备案后录入!"),"")</f>
        <v/>
      </c>
      <c r="E150" s="321" t="str">
        <f ca="1">IF(COUNTIF(账户资料!A:A,B150)=1,IF(B150="",0,VLOOKUP(B150,账户资料!A:C,3,FALSE)),"")</f>
        <v/>
      </c>
      <c r="F150" s="319" t="s">
        <v>96</v>
      </c>
      <c r="G150" s="322"/>
      <c r="H150" s="322"/>
      <c r="I150" s="323" t="str">
        <f ca="1" t="shared" si="3"/>
        <v/>
      </c>
    </row>
    <row r="151" customHeight="1" spans="1:9">
      <c r="A151" s="318" t="str">
        <f ca="1">IF(AND(G151&lt;&gt;"",G151&gt;0),MAX(A$3:A150,MAX(转付款存档!A:A))+1,"")</f>
        <v/>
      </c>
      <c r="B151" s="319" t="s">
        <v>96</v>
      </c>
      <c r="C151" s="319" t="s">
        <v>96</v>
      </c>
      <c r="D151" s="320" t="str">
        <f ca="1">IF(B151&lt;&gt;"",IF(COUNTIF(账户资料!A:A,B151)=1,IF(B151="",0,VLOOKUP(B151,账户资料!A:B,2,FALSE)),"无此账户编码请备案后录入!"),"")</f>
        <v/>
      </c>
      <c r="E151" s="321" t="str">
        <f ca="1">IF(COUNTIF(账户资料!A:A,B151)=1,IF(B151="",0,VLOOKUP(B151,账户资料!A:C,3,FALSE)),"")</f>
        <v/>
      </c>
      <c r="F151" s="319" t="s">
        <v>96</v>
      </c>
      <c r="G151" s="322"/>
      <c r="H151" s="322"/>
      <c r="I151" s="323" t="str">
        <f ca="1" t="shared" si="3"/>
        <v/>
      </c>
    </row>
    <row r="152" customHeight="1" spans="1:9">
      <c r="A152" s="318" t="str">
        <f ca="1">IF(AND(G152&lt;&gt;"",G152&gt;0),MAX(A$3:A151,MAX(转付款存档!A:A))+1,"")</f>
        <v/>
      </c>
      <c r="B152" s="319" t="s">
        <v>96</v>
      </c>
      <c r="C152" s="319" t="s">
        <v>96</v>
      </c>
      <c r="D152" s="320" t="str">
        <f ca="1">IF(B152&lt;&gt;"",IF(COUNTIF(账户资料!A:A,B152)=1,IF(B152="",0,VLOOKUP(B152,账户资料!A:B,2,FALSE)),"无此账户编码请备案后录入!"),"")</f>
        <v/>
      </c>
      <c r="E152" s="321" t="str">
        <f ca="1">IF(COUNTIF(账户资料!A:A,B152)=1,IF(B152="",0,VLOOKUP(B152,账户资料!A:C,3,FALSE)),"")</f>
        <v/>
      </c>
      <c r="F152" s="319" t="s">
        <v>96</v>
      </c>
      <c r="G152" s="322"/>
      <c r="H152" s="322"/>
      <c r="I152" s="323" t="str">
        <f ca="1" t="shared" si="3"/>
        <v/>
      </c>
    </row>
    <row r="153" customHeight="1" spans="1:9">
      <c r="A153" s="318" t="str">
        <f ca="1">IF(AND(G153&lt;&gt;"",G153&gt;0),MAX(A$3:A152,MAX(转付款存档!A:A))+1,"")</f>
        <v/>
      </c>
      <c r="B153" s="319" t="s">
        <v>96</v>
      </c>
      <c r="C153" s="319" t="s">
        <v>96</v>
      </c>
      <c r="D153" s="320" t="str">
        <f ca="1">IF(B153&lt;&gt;"",IF(COUNTIF(账户资料!A:A,B153)=1,IF(B153="",0,VLOOKUP(B153,账户资料!A:B,2,FALSE)),"无此账户编码请备案后录入!"),"")</f>
        <v/>
      </c>
      <c r="E153" s="321" t="str">
        <f ca="1">IF(COUNTIF(账户资料!A:A,B153)=1,IF(B153="",0,VLOOKUP(B153,账户资料!A:C,3,FALSE)),"")</f>
        <v/>
      </c>
      <c r="F153" s="319" t="s">
        <v>96</v>
      </c>
      <c r="G153" s="322"/>
      <c r="H153" s="322"/>
      <c r="I153" s="323" t="str">
        <f ca="1" t="shared" si="3"/>
        <v/>
      </c>
    </row>
    <row r="154" customHeight="1" spans="1:9">
      <c r="A154" s="318" t="str">
        <f ca="1">IF(AND(G154&lt;&gt;"",G154&gt;0),MAX(A$3:A153,MAX(转付款存档!A:A))+1,"")</f>
        <v/>
      </c>
      <c r="B154" s="319" t="s">
        <v>96</v>
      </c>
      <c r="C154" s="319" t="s">
        <v>96</v>
      </c>
      <c r="D154" s="320" t="str">
        <f ca="1">IF(B154&lt;&gt;"",IF(COUNTIF(账户资料!A:A,B154)=1,IF(B154="",0,VLOOKUP(B154,账户资料!A:B,2,FALSE)),"无此账户编码请备案后录入!"),"")</f>
        <v/>
      </c>
      <c r="E154" s="321" t="str">
        <f ca="1">IF(COUNTIF(账户资料!A:A,B154)=1,IF(B154="",0,VLOOKUP(B154,账户资料!A:C,3,FALSE)),"")</f>
        <v/>
      </c>
      <c r="F154" s="319" t="s">
        <v>96</v>
      </c>
      <c r="G154" s="322"/>
      <c r="H154" s="322"/>
      <c r="I154" s="323" t="str">
        <f ca="1" t="shared" si="3"/>
        <v/>
      </c>
    </row>
    <row r="155" customHeight="1" spans="1:9">
      <c r="A155" s="318" t="str">
        <f ca="1">IF(AND(G155&lt;&gt;"",G155&gt;0),MAX(A$3:A154,MAX(转付款存档!A:A))+1,"")</f>
        <v/>
      </c>
      <c r="B155" s="319" t="s">
        <v>96</v>
      </c>
      <c r="C155" s="319" t="s">
        <v>96</v>
      </c>
      <c r="D155" s="320" t="str">
        <f ca="1">IF(B155&lt;&gt;"",IF(COUNTIF(账户资料!A:A,B155)=1,IF(B155="",0,VLOOKUP(B155,账户资料!A:B,2,FALSE)),"无此账户编码请备案后录入!"),"")</f>
        <v/>
      </c>
      <c r="E155" s="321" t="str">
        <f ca="1">IF(COUNTIF(账户资料!A:A,B155)=1,IF(B155="",0,VLOOKUP(B155,账户资料!A:C,3,FALSE)),"")</f>
        <v/>
      </c>
      <c r="F155" s="319" t="s">
        <v>96</v>
      </c>
      <c r="G155" s="322"/>
      <c r="H155" s="322"/>
      <c r="I155" s="323" t="str">
        <f ca="1" t="shared" si="3"/>
        <v/>
      </c>
    </row>
    <row r="156" customHeight="1" spans="1:9">
      <c r="A156" s="318" t="str">
        <f ca="1">IF(AND(G156&lt;&gt;"",G156&gt;0),MAX(A$3:A155,MAX(转付款存档!A:A))+1,"")</f>
        <v/>
      </c>
      <c r="B156" s="319" t="s">
        <v>96</v>
      </c>
      <c r="C156" s="319" t="s">
        <v>96</v>
      </c>
      <c r="D156" s="320" t="str">
        <f ca="1">IF(B156&lt;&gt;"",IF(COUNTIF(账户资料!A:A,B156)=1,IF(B156="",0,VLOOKUP(B156,账户资料!A:B,2,FALSE)),"无此账户编码请备案后录入!"),"")</f>
        <v/>
      </c>
      <c r="E156" s="321" t="str">
        <f ca="1">IF(COUNTIF(账户资料!A:A,B156)=1,IF(B156="",0,VLOOKUP(B156,账户资料!A:C,3,FALSE)),"")</f>
        <v/>
      </c>
      <c r="F156" s="319" t="s">
        <v>96</v>
      </c>
      <c r="G156" s="322"/>
      <c r="H156" s="322"/>
      <c r="I156" s="323" t="str">
        <f ca="1" t="shared" si="3"/>
        <v/>
      </c>
    </row>
    <row r="157" customHeight="1" spans="1:9">
      <c r="A157" s="318" t="str">
        <f ca="1">IF(AND(G157&lt;&gt;"",G157&gt;0),MAX(A$3:A156,MAX(转付款存档!A:A))+1,"")</f>
        <v/>
      </c>
      <c r="B157" s="319" t="s">
        <v>96</v>
      </c>
      <c r="C157" s="319" t="s">
        <v>96</v>
      </c>
      <c r="D157" s="320" t="str">
        <f ca="1">IF(B157&lt;&gt;"",IF(COUNTIF(账户资料!A:A,B157)=1,IF(B157="",0,VLOOKUP(B157,账户资料!A:B,2,FALSE)),"无此账户编码请备案后录入!"),"")</f>
        <v/>
      </c>
      <c r="E157" s="321" t="str">
        <f ca="1">IF(COUNTIF(账户资料!A:A,B157)=1,IF(B157="",0,VLOOKUP(B157,账户资料!A:C,3,FALSE)),"")</f>
        <v/>
      </c>
      <c r="F157" s="319" t="s">
        <v>96</v>
      </c>
      <c r="G157" s="322"/>
      <c r="H157" s="322"/>
      <c r="I157" s="323" t="str">
        <f ca="1" t="shared" si="3"/>
        <v/>
      </c>
    </row>
    <row r="158" customHeight="1" spans="1:9">
      <c r="A158" s="318" t="str">
        <f ca="1">IF(AND(G158&lt;&gt;"",G158&gt;0),MAX(A$3:A157,MAX(转付款存档!A:A))+1,"")</f>
        <v/>
      </c>
      <c r="B158" s="319" t="s">
        <v>96</v>
      </c>
      <c r="C158" s="319" t="s">
        <v>96</v>
      </c>
      <c r="D158" s="320" t="str">
        <f ca="1">IF(B158&lt;&gt;"",IF(COUNTIF(账户资料!A:A,B158)=1,IF(B158="",0,VLOOKUP(B158,账户资料!A:B,2,FALSE)),"无此账户编码请备案后录入!"),"")</f>
        <v/>
      </c>
      <c r="E158" s="321" t="str">
        <f ca="1">IF(COUNTIF(账户资料!A:A,B158)=1,IF(B158="",0,VLOOKUP(B158,账户资料!A:C,3,FALSE)),"")</f>
        <v/>
      </c>
      <c r="F158" s="319" t="s">
        <v>96</v>
      </c>
      <c r="G158" s="322"/>
      <c r="H158" s="322"/>
      <c r="I158" s="323" t="str">
        <f ca="1" t="shared" si="3"/>
        <v/>
      </c>
    </row>
    <row r="159" customHeight="1" spans="1:9">
      <c r="A159" s="318" t="str">
        <f ca="1">IF(AND(G159&lt;&gt;"",G159&gt;0),MAX(A$3:A158,MAX(转付款存档!A:A))+1,"")</f>
        <v/>
      </c>
      <c r="B159" s="319" t="s">
        <v>96</v>
      </c>
      <c r="C159" s="319" t="s">
        <v>96</v>
      </c>
      <c r="D159" s="320" t="str">
        <f ca="1">IF(B159&lt;&gt;"",IF(COUNTIF(账户资料!A:A,B159)=1,IF(B159="",0,VLOOKUP(B159,账户资料!A:B,2,FALSE)),"无此账户编码请备案后录入!"),"")</f>
        <v/>
      </c>
      <c r="E159" s="321" t="str">
        <f ca="1">IF(COUNTIF(账户资料!A:A,B159)=1,IF(B159="",0,VLOOKUP(B159,账户资料!A:C,3,FALSE)),"")</f>
        <v/>
      </c>
      <c r="F159" s="319" t="s">
        <v>96</v>
      </c>
      <c r="G159" s="322"/>
      <c r="H159" s="322"/>
      <c r="I159" s="323" t="str">
        <f ca="1" t="shared" si="3"/>
        <v/>
      </c>
    </row>
    <row r="160" customHeight="1" spans="1:9">
      <c r="A160" s="318" t="str">
        <f ca="1">IF(AND(G160&lt;&gt;"",G160&gt;0),MAX(A$3:A159,MAX(转付款存档!A:A))+1,"")</f>
        <v/>
      </c>
      <c r="B160" s="319" t="s">
        <v>96</v>
      </c>
      <c r="C160" s="319" t="s">
        <v>96</v>
      </c>
      <c r="D160" s="320" t="str">
        <f ca="1">IF(B160&lt;&gt;"",IF(COUNTIF(账户资料!A:A,B160)=1,IF(B160="",0,VLOOKUP(B160,账户资料!A:B,2,FALSE)),"无此账户编码请备案后录入!"),"")</f>
        <v/>
      </c>
      <c r="E160" s="321" t="str">
        <f ca="1">IF(COUNTIF(账户资料!A:A,B160)=1,IF(B160="",0,VLOOKUP(B160,账户资料!A:C,3,FALSE)),"")</f>
        <v/>
      </c>
      <c r="F160" s="319" t="s">
        <v>96</v>
      </c>
      <c r="G160" s="322"/>
      <c r="H160" s="322"/>
      <c r="I160" s="323" t="str">
        <f ca="1" t="shared" si="3"/>
        <v/>
      </c>
    </row>
    <row r="161" customHeight="1" spans="1:9">
      <c r="A161" s="318" t="str">
        <f ca="1">IF(AND(G161&lt;&gt;"",G161&gt;0),MAX(A$3:A160,MAX(转付款存档!A:A))+1,"")</f>
        <v/>
      </c>
      <c r="B161" s="319" t="s">
        <v>96</v>
      </c>
      <c r="C161" s="319" t="s">
        <v>96</v>
      </c>
      <c r="D161" s="320" t="str">
        <f ca="1">IF(B161&lt;&gt;"",IF(COUNTIF(账户资料!A:A,B161)=1,IF(B161="",0,VLOOKUP(B161,账户资料!A:B,2,FALSE)),"无此账户编码请备案后录入!"),"")</f>
        <v/>
      </c>
      <c r="E161" s="321" t="str">
        <f ca="1">IF(COUNTIF(账户资料!A:A,B161)=1,IF(B161="",0,VLOOKUP(B161,账户资料!A:C,3,FALSE)),"")</f>
        <v/>
      </c>
      <c r="F161" s="319" t="s">
        <v>96</v>
      </c>
      <c r="G161" s="322"/>
      <c r="H161" s="322"/>
      <c r="I161" s="323" t="str">
        <f ca="1" t="shared" si="3"/>
        <v/>
      </c>
    </row>
    <row r="162" customHeight="1" spans="1:9">
      <c r="A162" s="318" t="str">
        <f ca="1">IF(AND(G162&lt;&gt;"",G162&gt;0),MAX(A$3:A161,MAX(转付款存档!A:A))+1,"")</f>
        <v/>
      </c>
      <c r="B162" s="319" t="s">
        <v>96</v>
      </c>
      <c r="C162" s="319" t="s">
        <v>96</v>
      </c>
      <c r="D162" s="320" t="str">
        <f ca="1">IF(B162&lt;&gt;"",IF(COUNTIF(账户资料!A:A,B162)=1,IF(B162="",0,VLOOKUP(B162,账户资料!A:B,2,FALSE)),"无此账户编码请备案后录入!"),"")</f>
        <v/>
      </c>
      <c r="E162" s="321" t="str">
        <f ca="1">IF(COUNTIF(账户资料!A:A,B162)=1,IF(B162="",0,VLOOKUP(B162,账户资料!A:C,3,FALSE)),"")</f>
        <v/>
      </c>
      <c r="F162" s="319" t="s">
        <v>96</v>
      </c>
      <c r="G162" s="322"/>
      <c r="H162" s="322"/>
      <c r="I162" s="323" t="str">
        <f ca="1" t="shared" si="3"/>
        <v/>
      </c>
    </row>
    <row r="163" customHeight="1" spans="1:9">
      <c r="A163" s="318" t="str">
        <f ca="1">IF(AND(G163&lt;&gt;"",G163&gt;0),MAX(A$3:A162,MAX(转付款存档!A:A))+1,"")</f>
        <v/>
      </c>
      <c r="B163" s="319" t="s">
        <v>96</v>
      </c>
      <c r="C163" s="319" t="s">
        <v>96</v>
      </c>
      <c r="D163" s="320" t="str">
        <f ca="1">IF(B163&lt;&gt;"",IF(COUNTIF(账户资料!A:A,B163)=1,IF(B163="",0,VLOOKUP(B163,账户资料!A:B,2,FALSE)),"无此账户编码请备案后录入!"),"")</f>
        <v/>
      </c>
      <c r="E163" s="321" t="str">
        <f ca="1">IF(COUNTIF(账户资料!A:A,B163)=1,IF(B163="",0,VLOOKUP(B163,账户资料!A:C,3,FALSE)),"")</f>
        <v/>
      </c>
      <c r="F163" s="319" t="s">
        <v>96</v>
      </c>
      <c r="G163" s="322"/>
      <c r="H163" s="322"/>
      <c r="I163" s="323" t="str">
        <f ca="1" t="shared" si="3"/>
        <v/>
      </c>
    </row>
    <row r="164" customHeight="1" spans="1:9">
      <c r="A164" s="318" t="str">
        <f ca="1">IF(AND(G164&lt;&gt;"",G164&gt;0),MAX(A$3:A163,MAX(转付款存档!A:A))+1,"")</f>
        <v/>
      </c>
      <c r="B164" s="319" t="s">
        <v>96</v>
      </c>
      <c r="C164" s="319" t="s">
        <v>96</v>
      </c>
      <c r="D164" s="320" t="str">
        <f ca="1">IF(B164&lt;&gt;"",IF(COUNTIF(账户资料!A:A,B164)=1,IF(B164="",0,VLOOKUP(B164,账户资料!A:B,2,FALSE)),"无此账户编码请备案后录入!"),"")</f>
        <v/>
      </c>
      <c r="E164" s="321" t="str">
        <f ca="1">IF(COUNTIF(账户资料!A:A,B164)=1,IF(B164="",0,VLOOKUP(B164,账户资料!A:C,3,FALSE)),"")</f>
        <v/>
      </c>
      <c r="F164" s="319" t="s">
        <v>96</v>
      </c>
      <c r="G164" s="322"/>
      <c r="H164" s="322"/>
      <c r="I164" s="323" t="str">
        <f ca="1" t="shared" si="3"/>
        <v/>
      </c>
    </row>
    <row r="165" customHeight="1" spans="1:9">
      <c r="A165" s="318" t="str">
        <f ca="1">IF(AND(G165&lt;&gt;"",G165&gt;0),MAX(A$3:A164,MAX(转付款存档!A:A))+1,"")</f>
        <v/>
      </c>
      <c r="B165" s="319" t="s">
        <v>96</v>
      </c>
      <c r="C165" s="319" t="s">
        <v>96</v>
      </c>
      <c r="D165" s="320" t="str">
        <f ca="1">IF(B165&lt;&gt;"",IF(COUNTIF(账户资料!A:A,B165)=1,IF(B165="",0,VLOOKUP(B165,账户资料!A:B,2,FALSE)),"无此账户编码请备案后录入!"),"")</f>
        <v/>
      </c>
      <c r="E165" s="321" t="str">
        <f ca="1">IF(COUNTIF(账户资料!A:A,B165)=1,IF(B165="",0,VLOOKUP(B165,账户资料!A:C,3,FALSE)),"")</f>
        <v/>
      </c>
      <c r="F165" s="319" t="s">
        <v>96</v>
      </c>
      <c r="G165" s="322"/>
      <c r="H165" s="322"/>
      <c r="I165" s="323" t="str">
        <f ca="1" t="shared" si="3"/>
        <v/>
      </c>
    </row>
    <row r="166" customHeight="1" spans="1:9">
      <c r="A166" s="318" t="str">
        <f ca="1">IF(AND(G166&lt;&gt;"",G166&gt;0),MAX(A$3:A165,MAX(转付款存档!A:A))+1,"")</f>
        <v/>
      </c>
      <c r="B166" s="319" t="s">
        <v>96</v>
      </c>
      <c r="C166" s="319" t="s">
        <v>96</v>
      </c>
      <c r="D166" s="320" t="str">
        <f ca="1">IF(B166&lt;&gt;"",IF(COUNTIF(账户资料!A:A,B166)=1,IF(B166="",0,VLOOKUP(B166,账户资料!A:B,2,FALSE)),"无此账户编码请备案后录入!"),"")</f>
        <v/>
      </c>
      <c r="E166" s="321" t="str">
        <f ca="1">IF(COUNTIF(账户资料!A:A,B166)=1,IF(B166="",0,VLOOKUP(B166,账户资料!A:C,3,FALSE)),"")</f>
        <v/>
      </c>
      <c r="F166" s="319" t="s">
        <v>96</v>
      </c>
      <c r="G166" s="322"/>
      <c r="H166" s="322"/>
      <c r="I166" s="323" t="str">
        <f ca="1" t="shared" si="3"/>
        <v/>
      </c>
    </row>
    <row r="167" customHeight="1" spans="1:9">
      <c r="A167" s="318" t="str">
        <f ca="1">IF(AND(G167&lt;&gt;"",G167&gt;0),MAX(A$3:A166,MAX(转付款存档!A:A))+1,"")</f>
        <v/>
      </c>
      <c r="B167" s="319" t="s">
        <v>96</v>
      </c>
      <c r="C167" s="319" t="s">
        <v>96</v>
      </c>
      <c r="D167" s="320" t="str">
        <f ca="1">IF(B167&lt;&gt;"",IF(COUNTIF(账户资料!A:A,B167)=1,IF(B167="",0,VLOOKUP(B167,账户资料!A:B,2,FALSE)),"无此账户编码请备案后录入!"),"")</f>
        <v/>
      </c>
      <c r="E167" s="321" t="str">
        <f ca="1">IF(COUNTIF(账户资料!A:A,B167)=1,IF(B167="",0,VLOOKUP(B167,账户资料!A:C,3,FALSE)),"")</f>
        <v/>
      </c>
      <c r="F167" s="319" t="s">
        <v>96</v>
      </c>
      <c r="G167" s="322"/>
      <c r="H167" s="322"/>
      <c r="I167" s="323" t="str">
        <f ca="1" t="shared" si="3"/>
        <v/>
      </c>
    </row>
    <row r="168" customHeight="1" spans="1:9">
      <c r="A168" s="318" t="str">
        <f ca="1">IF(AND(G168&lt;&gt;"",G168&gt;0),MAX(A$3:A167,MAX(转付款存档!A:A))+1,"")</f>
        <v/>
      </c>
      <c r="B168" s="319" t="s">
        <v>96</v>
      </c>
      <c r="C168" s="319" t="s">
        <v>96</v>
      </c>
      <c r="D168" s="320" t="str">
        <f ca="1">IF(B168&lt;&gt;"",IF(COUNTIF(账户资料!A:A,B168)=1,IF(B168="",0,VLOOKUP(B168,账户资料!A:B,2,FALSE)),"无此账户编码请备案后录入!"),"")</f>
        <v/>
      </c>
      <c r="E168" s="321" t="str">
        <f ca="1">IF(COUNTIF(账户资料!A:A,B168)=1,IF(B168="",0,VLOOKUP(B168,账户资料!A:C,3,FALSE)),"")</f>
        <v/>
      </c>
      <c r="F168" s="319" t="s">
        <v>96</v>
      </c>
      <c r="G168" s="322"/>
      <c r="H168" s="322"/>
      <c r="I168" s="323" t="str">
        <f ca="1" t="shared" si="3"/>
        <v/>
      </c>
    </row>
    <row r="169" customHeight="1" spans="1:9">
      <c r="A169" s="318" t="str">
        <f ca="1">IF(AND(G169&lt;&gt;"",G169&gt;0),MAX(A$3:A168,MAX(转付款存档!A:A))+1,"")</f>
        <v/>
      </c>
      <c r="B169" s="319" t="s">
        <v>96</v>
      </c>
      <c r="C169" s="319" t="s">
        <v>96</v>
      </c>
      <c r="D169" s="320" t="str">
        <f ca="1">IF(B169&lt;&gt;"",IF(COUNTIF(账户资料!A:A,B169)=1,IF(B169="",0,VLOOKUP(B169,账户资料!A:B,2,FALSE)),"无此账户编码请备案后录入!"),"")</f>
        <v/>
      </c>
      <c r="E169" s="321" t="str">
        <f ca="1">IF(COUNTIF(账户资料!A:A,B169)=1,IF(B169="",0,VLOOKUP(B169,账户资料!A:C,3,FALSE)),"")</f>
        <v/>
      </c>
      <c r="F169" s="319" t="s">
        <v>96</v>
      </c>
      <c r="G169" s="322"/>
      <c r="H169" s="322"/>
      <c r="I169" s="323" t="str">
        <f ca="1" t="shared" si="3"/>
        <v/>
      </c>
    </row>
    <row r="170" customHeight="1" spans="1:9">
      <c r="A170" s="318" t="str">
        <f ca="1">IF(AND(G170&lt;&gt;"",G170&gt;0),MAX(A$3:A169,MAX(转付款存档!A:A))+1,"")</f>
        <v/>
      </c>
      <c r="B170" s="319" t="s">
        <v>96</v>
      </c>
      <c r="C170" s="319" t="s">
        <v>96</v>
      </c>
      <c r="D170" s="320" t="str">
        <f ca="1">IF(B170&lt;&gt;"",IF(COUNTIF(账户资料!A:A,B170)=1,IF(B170="",0,VLOOKUP(B170,账户资料!A:B,2,FALSE)),"无此账户编码请备案后录入!"),"")</f>
        <v/>
      </c>
      <c r="E170" s="321" t="str">
        <f ca="1">IF(COUNTIF(账户资料!A:A,B170)=1,IF(B170="",0,VLOOKUP(B170,账户资料!A:C,3,FALSE)),"")</f>
        <v/>
      </c>
      <c r="F170" s="319" t="s">
        <v>96</v>
      </c>
      <c r="G170" s="322"/>
      <c r="H170" s="322"/>
      <c r="I170" s="323" t="str">
        <f ca="1" t="shared" si="3"/>
        <v/>
      </c>
    </row>
    <row r="171" customHeight="1" spans="1:9">
      <c r="A171" s="318" t="str">
        <f ca="1">IF(AND(G171&lt;&gt;"",G171&gt;0),MAX(A$3:A170,MAX(转付款存档!A:A))+1,"")</f>
        <v/>
      </c>
      <c r="B171" s="319" t="s">
        <v>96</v>
      </c>
      <c r="C171" s="319" t="s">
        <v>96</v>
      </c>
      <c r="D171" s="320" t="str">
        <f ca="1">IF(B171&lt;&gt;"",IF(COUNTIF(账户资料!A:A,B171)=1,IF(B171="",0,VLOOKUP(B171,账户资料!A:B,2,FALSE)),"无此账户编码请备案后录入!"),"")</f>
        <v/>
      </c>
      <c r="E171" s="321" t="str">
        <f ca="1">IF(COUNTIF(账户资料!A:A,B171)=1,IF(B171="",0,VLOOKUP(B171,账户资料!A:C,3,FALSE)),"")</f>
        <v/>
      </c>
      <c r="F171" s="319" t="s">
        <v>96</v>
      </c>
      <c r="G171" s="322"/>
      <c r="H171" s="322"/>
      <c r="I171" s="323" t="str">
        <f ca="1" t="shared" si="3"/>
        <v/>
      </c>
    </row>
    <row r="172" customHeight="1" spans="1:9">
      <c r="A172" s="318" t="str">
        <f ca="1">IF(AND(G172&lt;&gt;"",G172&gt;0),MAX(A$3:A171,MAX(转付款存档!A:A))+1,"")</f>
        <v/>
      </c>
      <c r="B172" s="319" t="s">
        <v>96</v>
      </c>
      <c r="C172" s="319" t="s">
        <v>96</v>
      </c>
      <c r="D172" s="320" t="str">
        <f ca="1">IF(B172&lt;&gt;"",IF(COUNTIF(账户资料!A:A,B172)=1,IF(B172="",0,VLOOKUP(B172,账户资料!A:B,2,FALSE)),"无此账户编码请备案后录入!"),"")</f>
        <v/>
      </c>
      <c r="E172" s="321" t="str">
        <f ca="1">IF(COUNTIF(账户资料!A:A,B172)=1,IF(B172="",0,VLOOKUP(B172,账户资料!A:C,3,FALSE)),"")</f>
        <v/>
      </c>
      <c r="F172" s="319" t="s">
        <v>96</v>
      </c>
      <c r="G172" s="322"/>
      <c r="H172" s="322"/>
      <c r="I172" s="323" t="str">
        <f ca="1" t="shared" si="3"/>
        <v/>
      </c>
    </row>
    <row r="173" customHeight="1" spans="1:9">
      <c r="A173" s="318" t="str">
        <f ca="1">IF(AND(G173&lt;&gt;"",G173&gt;0),MAX(A$3:A172,MAX(转付款存档!A:A))+1,"")</f>
        <v/>
      </c>
      <c r="B173" s="319" t="s">
        <v>96</v>
      </c>
      <c r="C173" s="319" t="s">
        <v>96</v>
      </c>
      <c r="D173" s="320" t="str">
        <f ca="1">IF(B173&lt;&gt;"",IF(COUNTIF(账户资料!A:A,B173)=1,IF(B173="",0,VLOOKUP(B173,账户资料!A:B,2,FALSE)),"无此账户编码请备案后录入!"),"")</f>
        <v/>
      </c>
      <c r="E173" s="321" t="str">
        <f ca="1">IF(COUNTIF(账户资料!A:A,B173)=1,IF(B173="",0,VLOOKUP(B173,账户资料!A:C,3,FALSE)),"")</f>
        <v/>
      </c>
      <c r="F173" s="319" t="s">
        <v>96</v>
      </c>
      <c r="G173" s="322"/>
      <c r="H173" s="322"/>
      <c r="I173" s="323" t="str">
        <f ca="1" t="shared" si="3"/>
        <v/>
      </c>
    </row>
    <row r="174" customHeight="1" spans="1:9">
      <c r="A174" s="318" t="str">
        <f ca="1">IF(AND(G174&lt;&gt;"",G174&gt;0),MAX(A$3:A173,MAX(转付款存档!A:A))+1,"")</f>
        <v/>
      </c>
      <c r="B174" s="319" t="s">
        <v>96</v>
      </c>
      <c r="C174" s="319" t="s">
        <v>96</v>
      </c>
      <c r="D174" s="320" t="str">
        <f ca="1">IF(B174&lt;&gt;"",IF(COUNTIF(账户资料!A:A,B174)=1,IF(B174="",0,VLOOKUP(B174,账户资料!A:B,2,FALSE)),"无此账户编码请备案后录入!"),"")</f>
        <v/>
      </c>
      <c r="E174" s="321" t="str">
        <f ca="1">IF(COUNTIF(账户资料!A:A,B174)=1,IF(B174="",0,VLOOKUP(B174,账户资料!A:C,3,FALSE)),"")</f>
        <v/>
      </c>
      <c r="F174" s="319" t="s">
        <v>96</v>
      </c>
      <c r="G174" s="322"/>
      <c r="H174" s="322"/>
      <c r="I174" s="323" t="str">
        <f ca="1" t="shared" si="3"/>
        <v/>
      </c>
    </row>
    <row r="175" customHeight="1" spans="1:9">
      <c r="A175" s="318" t="str">
        <f ca="1">IF(AND(G175&lt;&gt;"",G175&gt;0),MAX(A$3:A174,MAX(转付款存档!A:A))+1,"")</f>
        <v/>
      </c>
      <c r="B175" s="319" t="s">
        <v>96</v>
      </c>
      <c r="C175" s="319" t="s">
        <v>96</v>
      </c>
      <c r="D175" s="320" t="str">
        <f ca="1">IF(B175&lt;&gt;"",IF(COUNTIF(账户资料!A:A,B175)=1,IF(B175="",0,VLOOKUP(B175,账户资料!A:B,2,FALSE)),"无此账户编码请备案后录入!"),"")</f>
        <v/>
      </c>
      <c r="E175" s="321" t="str">
        <f ca="1">IF(COUNTIF(账户资料!A:A,B175)=1,IF(B175="",0,VLOOKUP(B175,账户资料!A:C,3,FALSE)),"")</f>
        <v/>
      </c>
      <c r="F175" s="319" t="s">
        <v>96</v>
      </c>
      <c r="G175" s="322"/>
      <c r="H175" s="322"/>
      <c r="I175" s="323" t="str">
        <f ca="1" t="shared" si="3"/>
        <v/>
      </c>
    </row>
    <row r="176" customHeight="1" spans="1:9">
      <c r="A176" s="318" t="str">
        <f ca="1">IF(AND(G176&lt;&gt;"",G176&gt;0),MAX(A$3:A175,MAX(转付款存档!A:A))+1,"")</f>
        <v/>
      </c>
      <c r="B176" s="319" t="s">
        <v>96</v>
      </c>
      <c r="C176" s="319" t="s">
        <v>96</v>
      </c>
      <c r="D176" s="320" t="str">
        <f ca="1">IF(B176&lt;&gt;"",IF(COUNTIF(账户资料!A:A,B176)=1,IF(B176="",0,VLOOKUP(B176,账户资料!A:B,2,FALSE)),"无此账户编码请备案后录入!"),"")</f>
        <v/>
      </c>
      <c r="E176" s="321" t="str">
        <f ca="1">IF(COUNTIF(账户资料!A:A,B176)=1,IF(B176="",0,VLOOKUP(B176,账户资料!A:C,3,FALSE)),"")</f>
        <v/>
      </c>
      <c r="F176" s="319" t="s">
        <v>96</v>
      </c>
      <c r="G176" s="322"/>
      <c r="H176" s="322"/>
      <c r="I176" s="323" t="str">
        <f ca="1" t="shared" si="3"/>
        <v/>
      </c>
    </row>
    <row r="177" customHeight="1" spans="1:9">
      <c r="A177" s="318" t="str">
        <f ca="1">IF(AND(G177&lt;&gt;"",G177&gt;0),MAX(A$3:A176,MAX(转付款存档!A:A))+1,"")</f>
        <v/>
      </c>
      <c r="B177" s="319" t="s">
        <v>96</v>
      </c>
      <c r="C177" s="319" t="s">
        <v>96</v>
      </c>
      <c r="D177" s="320" t="str">
        <f ca="1">IF(B177&lt;&gt;"",IF(COUNTIF(账户资料!A:A,B177)=1,IF(B177="",0,VLOOKUP(B177,账户资料!A:B,2,FALSE)),"无此账户编码请备案后录入!"),"")</f>
        <v/>
      </c>
      <c r="E177" s="321" t="str">
        <f ca="1">IF(COUNTIF(账户资料!A:A,B177)=1,IF(B177="",0,VLOOKUP(B177,账户资料!A:C,3,FALSE)),"")</f>
        <v/>
      </c>
      <c r="F177" s="319" t="s">
        <v>96</v>
      </c>
      <c r="G177" s="322"/>
      <c r="H177" s="322"/>
      <c r="I177" s="323" t="str">
        <f ca="1" t="shared" si="3"/>
        <v/>
      </c>
    </row>
    <row r="178" customHeight="1" spans="1:9">
      <c r="A178" s="318" t="str">
        <f ca="1">IF(AND(G178&lt;&gt;"",G178&gt;0),MAX(A$3:A177,MAX(转付款存档!A:A))+1,"")</f>
        <v/>
      </c>
      <c r="B178" s="319" t="s">
        <v>96</v>
      </c>
      <c r="C178" s="319" t="s">
        <v>96</v>
      </c>
      <c r="D178" s="320" t="str">
        <f ca="1">IF(B178&lt;&gt;"",IF(COUNTIF(账户资料!A:A,B178)=1,IF(B178="",0,VLOOKUP(B178,账户资料!A:B,2,FALSE)),"无此账户编码请备案后录入!"),"")</f>
        <v/>
      </c>
      <c r="E178" s="321" t="str">
        <f ca="1">IF(COUNTIF(账户资料!A:A,B178)=1,IF(B178="",0,VLOOKUP(B178,账户资料!A:C,3,FALSE)),"")</f>
        <v/>
      </c>
      <c r="F178" s="319" t="s">
        <v>96</v>
      </c>
      <c r="G178" s="322"/>
      <c r="H178" s="322"/>
      <c r="I178" s="323" t="str">
        <f ca="1" t="shared" si="3"/>
        <v/>
      </c>
    </row>
    <row r="179" customHeight="1" spans="1:9">
      <c r="A179" s="318" t="str">
        <f ca="1">IF(AND(G179&lt;&gt;"",G179&gt;0),MAX(A$3:A178,MAX(转付款存档!A:A))+1,"")</f>
        <v/>
      </c>
      <c r="B179" s="319" t="s">
        <v>96</v>
      </c>
      <c r="C179" s="319" t="s">
        <v>96</v>
      </c>
      <c r="D179" s="320" t="str">
        <f ca="1">IF(B179&lt;&gt;"",IF(COUNTIF(账户资料!A:A,B179)=1,IF(B179="",0,VLOOKUP(B179,账户资料!A:B,2,FALSE)),"无此账户编码请备案后录入!"),"")</f>
        <v/>
      </c>
      <c r="E179" s="321" t="str">
        <f ca="1">IF(COUNTIF(账户资料!A:A,B179)=1,IF(B179="",0,VLOOKUP(B179,账户资料!A:C,3,FALSE)),"")</f>
        <v/>
      </c>
      <c r="F179" s="319" t="s">
        <v>96</v>
      </c>
      <c r="G179" s="322"/>
      <c r="H179" s="322"/>
      <c r="I179" s="323" t="str">
        <f ca="1" t="shared" si="3"/>
        <v/>
      </c>
    </row>
    <row r="180" customHeight="1" spans="1:9">
      <c r="A180" s="318" t="str">
        <f ca="1">IF(AND(G180&lt;&gt;"",G180&gt;0),MAX(A$3:A179,MAX(转付款存档!A:A))+1,"")</f>
        <v/>
      </c>
      <c r="B180" s="319" t="s">
        <v>96</v>
      </c>
      <c r="C180" s="319" t="s">
        <v>96</v>
      </c>
      <c r="D180" s="320" t="str">
        <f ca="1">IF(B180&lt;&gt;"",IF(COUNTIF(账户资料!A:A,B180)=1,IF(B180="",0,VLOOKUP(B180,账户资料!A:B,2,FALSE)),"无此账户编码请备案后录入!"),"")</f>
        <v/>
      </c>
      <c r="E180" s="321" t="str">
        <f ca="1">IF(COUNTIF(账户资料!A:A,B180)=1,IF(B180="",0,VLOOKUP(B180,账户资料!A:C,3,FALSE)),"")</f>
        <v/>
      </c>
      <c r="F180" s="319" t="s">
        <v>96</v>
      </c>
      <c r="G180" s="322"/>
      <c r="H180" s="322"/>
      <c r="I180" s="323" t="str">
        <f ca="1" t="shared" si="3"/>
        <v/>
      </c>
    </row>
    <row r="181" customHeight="1" spans="1:9">
      <c r="A181" s="318" t="str">
        <f ca="1">IF(AND(G181&lt;&gt;"",G181&gt;0),MAX(A$3:A180,MAX(转付款存档!A:A))+1,"")</f>
        <v/>
      </c>
      <c r="B181" s="319" t="s">
        <v>96</v>
      </c>
      <c r="C181" s="319" t="s">
        <v>96</v>
      </c>
      <c r="D181" s="320" t="str">
        <f ca="1">IF(B181&lt;&gt;"",IF(COUNTIF(账户资料!A:A,B181)=1,IF(B181="",0,VLOOKUP(B181,账户资料!A:B,2,FALSE)),"无此账户编码请备案后录入!"),"")</f>
        <v/>
      </c>
      <c r="E181" s="321" t="str">
        <f ca="1">IF(COUNTIF(账户资料!A:A,B181)=1,IF(B181="",0,VLOOKUP(B181,账户资料!A:C,3,FALSE)),"")</f>
        <v/>
      </c>
      <c r="F181" s="319" t="s">
        <v>96</v>
      </c>
      <c r="G181" s="322"/>
      <c r="H181" s="322"/>
      <c r="I181" s="323" t="str">
        <f ca="1" t="shared" si="3"/>
        <v/>
      </c>
    </row>
    <row r="182" customHeight="1" spans="1:9">
      <c r="A182" s="318" t="str">
        <f ca="1">IF(AND(G182&lt;&gt;"",G182&gt;0),MAX(A$3:A181,MAX(转付款存档!A:A))+1,"")</f>
        <v/>
      </c>
      <c r="B182" s="319" t="s">
        <v>96</v>
      </c>
      <c r="C182" s="319" t="s">
        <v>96</v>
      </c>
      <c r="D182" s="320" t="str">
        <f ca="1">IF(B182&lt;&gt;"",IF(COUNTIF(账户资料!A:A,B182)=1,IF(B182="",0,VLOOKUP(B182,账户资料!A:B,2,FALSE)),"无此账户编码请备案后录入!"),"")</f>
        <v/>
      </c>
      <c r="E182" s="321" t="str">
        <f ca="1">IF(COUNTIF(账户资料!A:A,B182)=1,IF(B182="",0,VLOOKUP(B182,账户资料!A:C,3,FALSE)),"")</f>
        <v/>
      </c>
      <c r="F182" s="319" t="s">
        <v>96</v>
      </c>
      <c r="G182" s="322"/>
      <c r="H182" s="322"/>
      <c r="I182" s="323" t="str">
        <f ca="1" t="shared" si="3"/>
        <v/>
      </c>
    </row>
    <row r="183" customHeight="1" spans="1:9">
      <c r="A183" s="318" t="str">
        <f ca="1">IF(AND(G183&lt;&gt;"",G183&gt;0),MAX(A$3:A182,MAX(转付款存档!A:A))+1,"")</f>
        <v/>
      </c>
      <c r="B183" s="319" t="s">
        <v>96</v>
      </c>
      <c r="C183" s="319" t="s">
        <v>96</v>
      </c>
      <c r="D183" s="320" t="str">
        <f ca="1">IF(B183&lt;&gt;"",IF(COUNTIF(账户资料!A:A,B183)=1,IF(B183="",0,VLOOKUP(B183,账户资料!A:B,2,FALSE)),"无此账户编码请备案后录入!"),"")</f>
        <v/>
      </c>
      <c r="E183" s="321" t="str">
        <f ca="1">IF(COUNTIF(账户资料!A:A,B183)=1,IF(B183="",0,VLOOKUP(B183,账户资料!A:C,3,FALSE)),"")</f>
        <v/>
      </c>
      <c r="F183" s="319" t="s">
        <v>96</v>
      </c>
      <c r="G183" s="322"/>
      <c r="H183" s="322"/>
      <c r="I183" s="323" t="str">
        <f ca="1" t="shared" si="3"/>
        <v/>
      </c>
    </row>
    <row r="184" customHeight="1" spans="1:9">
      <c r="A184" s="318" t="str">
        <f ca="1">IF(AND(G184&lt;&gt;"",G184&gt;0),MAX(A$3:A183,MAX(转付款存档!A:A))+1,"")</f>
        <v/>
      </c>
      <c r="B184" s="319" t="s">
        <v>96</v>
      </c>
      <c r="C184" s="319" t="s">
        <v>96</v>
      </c>
      <c r="D184" s="320" t="str">
        <f ca="1">IF(B184&lt;&gt;"",IF(COUNTIF(账户资料!A:A,B184)=1,IF(B184="",0,VLOOKUP(B184,账户资料!A:B,2,FALSE)),"无此账户编码请备案后录入!"),"")</f>
        <v/>
      </c>
      <c r="E184" s="321" t="str">
        <f ca="1">IF(COUNTIF(账户资料!A:A,B184)=1,IF(B184="",0,VLOOKUP(B184,账户资料!A:C,3,FALSE)),"")</f>
        <v/>
      </c>
      <c r="F184" s="319" t="s">
        <v>96</v>
      </c>
      <c r="G184" s="322"/>
      <c r="H184" s="322"/>
      <c r="I184" s="323" t="str">
        <f ca="1" t="shared" si="3"/>
        <v/>
      </c>
    </row>
    <row r="185" customHeight="1" spans="1:9">
      <c r="A185" s="318" t="str">
        <f ca="1">IF(AND(G185&lt;&gt;"",G185&gt;0),MAX(A$3:A184,MAX(转付款存档!A:A))+1,"")</f>
        <v/>
      </c>
      <c r="B185" s="319" t="s">
        <v>96</v>
      </c>
      <c r="C185" s="319" t="s">
        <v>96</v>
      </c>
      <c r="D185" s="320" t="str">
        <f ca="1">IF(B185&lt;&gt;"",IF(COUNTIF(账户资料!A:A,B185)=1,IF(B185="",0,VLOOKUP(B185,账户资料!A:B,2,FALSE)),"无此账户编码请备案后录入!"),"")</f>
        <v/>
      </c>
      <c r="E185" s="321" t="str">
        <f ca="1">IF(COUNTIF(账户资料!A:A,B185)=1,IF(B185="",0,VLOOKUP(B185,账户资料!A:C,3,FALSE)),"")</f>
        <v/>
      </c>
      <c r="F185" s="319" t="s">
        <v>96</v>
      </c>
      <c r="G185" s="322"/>
      <c r="H185" s="322"/>
      <c r="I185" s="323" t="str">
        <f ca="1" t="shared" si="3"/>
        <v/>
      </c>
    </row>
    <row r="186" customHeight="1" spans="1:9">
      <c r="A186" s="318" t="str">
        <f ca="1">IF(AND(G186&lt;&gt;"",G186&gt;0),MAX(A$3:A185,MAX(转付款存档!A:A))+1,"")</f>
        <v/>
      </c>
      <c r="B186" s="319" t="s">
        <v>96</v>
      </c>
      <c r="C186" s="319" t="s">
        <v>96</v>
      </c>
      <c r="D186" s="320" t="str">
        <f ca="1">IF(B186&lt;&gt;"",IF(COUNTIF(账户资料!A:A,B186)=1,IF(B186="",0,VLOOKUP(B186,账户资料!A:B,2,FALSE)),"无此账户编码请备案后录入!"),"")</f>
        <v/>
      </c>
      <c r="E186" s="321" t="str">
        <f ca="1">IF(COUNTIF(账户资料!A:A,B186)=1,IF(B186="",0,VLOOKUP(B186,账户资料!A:C,3,FALSE)),"")</f>
        <v/>
      </c>
      <c r="F186" s="319" t="s">
        <v>96</v>
      </c>
      <c r="G186" s="322"/>
      <c r="H186" s="322"/>
      <c r="I186" s="323" t="str">
        <f ca="1" t="shared" si="3"/>
        <v/>
      </c>
    </row>
    <row r="187" customHeight="1" spans="1:9">
      <c r="A187" s="318" t="str">
        <f ca="1">IF(AND(G187&lt;&gt;"",G187&gt;0),MAX(A$3:A186,MAX(转付款存档!A:A))+1,"")</f>
        <v/>
      </c>
      <c r="B187" s="319" t="s">
        <v>96</v>
      </c>
      <c r="C187" s="319" t="s">
        <v>96</v>
      </c>
      <c r="D187" s="320" t="str">
        <f ca="1">IF(B187&lt;&gt;"",IF(COUNTIF(账户资料!A:A,B187)=1,IF(B187="",0,VLOOKUP(B187,账户资料!A:B,2,FALSE)),"无此账户编码请备案后录入!"),"")</f>
        <v/>
      </c>
      <c r="E187" s="321" t="str">
        <f ca="1">IF(COUNTIF(账户资料!A:A,B187)=1,IF(B187="",0,VLOOKUP(B187,账户资料!A:C,3,FALSE)),"")</f>
        <v/>
      </c>
      <c r="F187" s="319" t="s">
        <v>96</v>
      </c>
      <c r="G187" s="322"/>
      <c r="H187" s="322"/>
      <c r="I187" s="323" t="str">
        <f ca="1" t="shared" si="3"/>
        <v/>
      </c>
    </row>
    <row r="188" customHeight="1" spans="1:9">
      <c r="A188" s="318" t="str">
        <f ca="1">IF(AND(G188&lt;&gt;"",G188&gt;0),MAX(A$3:A187,MAX(转付款存档!A:A))+1,"")</f>
        <v/>
      </c>
      <c r="B188" s="319" t="s">
        <v>96</v>
      </c>
      <c r="C188" s="319" t="s">
        <v>96</v>
      </c>
      <c r="D188" s="320" t="str">
        <f ca="1">IF(B188&lt;&gt;"",IF(COUNTIF(账户资料!A:A,B188)=1,IF(B188="",0,VLOOKUP(B188,账户资料!A:B,2,FALSE)),"无此账户编码请备案后录入!"),"")</f>
        <v/>
      </c>
      <c r="E188" s="321" t="str">
        <f ca="1">IF(COUNTIF(账户资料!A:A,B188)=1,IF(B188="",0,VLOOKUP(B188,账户资料!A:C,3,FALSE)),"")</f>
        <v/>
      </c>
      <c r="F188" s="319" t="s">
        <v>96</v>
      </c>
      <c r="G188" s="322"/>
      <c r="H188" s="322"/>
      <c r="I188" s="323" t="str">
        <f ca="1" t="shared" si="3"/>
        <v/>
      </c>
    </row>
    <row r="189" customHeight="1" spans="1:9">
      <c r="A189" s="318" t="str">
        <f ca="1">IF(AND(G189&lt;&gt;"",G189&gt;0),MAX(A$3:A188,MAX(转付款存档!A:A))+1,"")</f>
        <v/>
      </c>
      <c r="B189" s="319" t="s">
        <v>96</v>
      </c>
      <c r="C189" s="319" t="s">
        <v>96</v>
      </c>
      <c r="D189" s="320" t="str">
        <f ca="1">IF(B189&lt;&gt;"",IF(COUNTIF(账户资料!A:A,B189)=1,IF(B189="",0,VLOOKUP(B189,账户资料!A:B,2,FALSE)),"无此账户编码请备案后录入!"),"")</f>
        <v/>
      </c>
      <c r="E189" s="321" t="str">
        <f ca="1">IF(COUNTIF(账户资料!A:A,B189)=1,IF(B189="",0,VLOOKUP(B189,账户资料!A:C,3,FALSE)),"")</f>
        <v/>
      </c>
      <c r="F189" s="319" t="s">
        <v>96</v>
      </c>
      <c r="G189" s="322"/>
      <c r="H189" s="322"/>
      <c r="I189" s="323" t="str">
        <f ca="1" t="shared" si="3"/>
        <v/>
      </c>
    </row>
    <row r="190" customHeight="1" spans="1:9">
      <c r="A190" s="318" t="str">
        <f ca="1">IF(AND(G190&lt;&gt;"",G190&gt;0),MAX(A$3:A189,MAX(转付款存档!A:A))+1,"")</f>
        <v/>
      </c>
      <c r="B190" s="319" t="s">
        <v>96</v>
      </c>
      <c r="C190" s="319" t="s">
        <v>96</v>
      </c>
      <c r="D190" s="320" t="str">
        <f ca="1">IF(B190&lt;&gt;"",IF(COUNTIF(账户资料!A:A,B190)=1,IF(B190="",0,VLOOKUP(B190,账户资料!A:B,2,FALSE)),"无此账户编码请备案后录入!"),"")</f>
        <v/>
      </c>
      <c r="E190" s="321" t="str">
        <f ca="1">IF(COUNTIF(账户资料!A:A,B190)=1,IF(B190="",0,VLOOKUP(B190,账户资料!A:C,3,FALSE)),"")</f>
        <v/>
      </c>
      <c r="F190" s="319" t="s">
        <v>96</v>
      </c>
      <c r="G190" s="322"/>
      <c r="H190" s="322"/>
      <c r="I190" s="323" t="str">
        <f ca="1" t="shared" si="3"/>
        <v/>
      </c>
    </row>
    <row r="191" customHeight="1" spans="1:9">
      <c r="A191" s="318" t="str">
        <f ca="1">IF(AND(G191&lt;&gt;"",G191&gt;0),MAX(A$3:A190,MAX(转付款存档!A:A))+1,"")</f>
        <v/>
      </c>
      <c r="B191" s="319" t="s">
        <v>96</v>
      </c>
      <c r="C191" s="319" t="s">
        <v>96</v>
      </c>
      <c r="D191" s="320" t="str">
        <f ca="1">IF(B191&lt;&gt;"",IF(COUNTIF(账户资料!A:A,B191)=1,IF(B191="",0,VLOOKUP(B191,账户资料!A:B,2,FALSE)),"无此账户编码请备案后录入!"),"")</f>
        <v/>
      </c>
      <c r="E191" s="321" t="str">
        <f ca="1">IF(COUNTIF(账户资料!A:A,B191)=1,IF(B191="",0,VLOOKUP(B191,账户资料!A:C,3,FALSE)),"")</f>
        <v/>
      </c>
      <c r="F191" s="319" t="s">
        <v>96</v>
      </c>
      <c r="G191" s="322"/>
      <c r="H191" s="322"/>
      <c r="I191" s="323" t="str">
        <f ca="1" t="shared" si="3"/>
        <v/>
      </c>
    </row>
    <row r="192" customHeight="1" spans="1:9">
      <c r="A192" s="318" t="str">
        <f ca="1">IF(AND(G192&lt;&gt;"",G192&gt;0),MAX(A$3:A191,MAX(转付款存档!A:A))+1,"")</f>
        <v/>
      </c>
      <c r="B192" s="319" t="s">
        <v>96</v>
      </c>
      <c r="C192" s="319" t="s">
        <v>96</v>
      </c>
      <c r="D192" s="320" t="str">
        <f ca="1">IF(B192&lt;&gt;"",IF(COUNTIF(账户资料!A:A,B192)=1,IF(B192="",0,VLOOKUP(B192,账户资料!A:B,2,FALSE)),"无此账户编码请备案后录入!"),"")</f>
        <v/>
      </c>
      <c r="E192" s="321" t="str">
        <f ca="1">IF(COUNTIF(账户资料!A:A,B192)=1,IF(B192="",0,VLOOKUP(B192,账户资料!A:C,3,FALSE)),"")</f>
        <v/>
      </c>
      <c r="F192" s="319" t="s">
        <v>96</v>
      </c>
      <c r="G192" s="322"/>
      <c r="H192" s="322"/>
      <c r="I192" s="323" t="str">
        <f ca="1" t="shared" si="3"/>
        <v/>
      </c>
    </row>
    <row r="193" customHeight="1" spans="1:9">
      <c r="A193" s="318" t="str">
        <f ca="1">IF(AND(G193&lt;&gt;"",G193&gt;0),MAX(A$3:A192,MAX(转付款存档!A:A))+1,"")</f>
        <v/>
      </c>
      <c r="B193" s="319" t="s">
        <v>96</v>
      </c>
      <c r="C193" s="319" t="s">
        <v>96</v>
      </c>
      <c r="D193" s="320" t="str">
        <f ca="1">IF(B193&lt;&gt;"",IF(COUNTIF(账户资料!A:A,B193)=1,IF(B193="",0,VLOOKUP(B193,账户资料!A:B,2,FALSE)),"无此账户编码请备案后录入!"),"")</f>
        <v/>
      </c>
      <c r="E193" s="321" t="str">
        <f ca="1">IF(COUNTIF(账户资料!A:A,B193)=1,IF(B193="",0,VLOOKUP(B193,账户资料!A:C,3,FALSE)),"")</f>
        <v/>
      </c>
      <c r="F193" s="319" t="s">
        <v>96</v>
      </c>
      <c r="G193" s="322"/>
      <c r="H193" s="322"/>
      <c r="I193" s="323" t="str">
        <f ca="1" t="shared" si="3"/>
        <v/>
      </c>
    </row>
    <row r="194" customHeight="1" spans="1:9">
      <c r="A194" s="318" t="str">
        <f ca="1">IF(AND(G194&lt;&gt;"",G194&gt;0),MAX(A$3:A193,MAX(转付款存档!A:A))+1,"")</f>
        <v/>
      </c>
      <c r="B194" s="319" t="s">
        <v>96</v>
      </c>
      <c r="C194" s="319" t="s">
        <v>96</v>
      </c>
      <c r="D194" s="320" t="str">
        <f ca="1">IF(B194&lt;&gt;"",IF(COUNTIF(账户资料!A:A,B194)=1,IF(B194="",0,VLOOKUP(B194,账户资料!A:B,2,FALSE)),"无此账户编码请备案后录入!"),"")</f>
        <v/>
      </c>
      <c r="E194" s="321" t="str">
        <f ca="1">IF(COUNTIF(账户资料!A:A,B194)=1,IF(B194="",0,VLOOKUP(B194,账户资料!A:C,3,FALSE)),"")</f>
        <v/>
      </c>
      <c r="F194" s="319" t="s">
        <v>96</v>
      </c>
      <c r="G194" s="322"/>
      <c r="H194" s="322"/>
      <c r="I194" s="323" t="str">
        <f ca="1" t="shared" si="3"/>
        <v/>
      </c>
    </row>
    <row r="195" customHeight="1" spans="1:9">
      <c r="A195" s="318" t="str">
        <f ca="1">IF(AND(G195&lt;&gt;"",G195&gt;0),MAX(A$3:A194,MAX(转付款存档!A:A))+1,"")</f>
        <v/>
      </c>
      <c r="B195" s="319" t="s">
        <v>96</v>
      </c>
      <c r="C195" s="319" t="s">
        <v>96</v>
      </c>
      <c r="D195" s="320" t="str">
        <f ca="1">IF(B195&lt;&gt;"",IF(COUNTIF(账户资料!A:A,B195)=1,IF(B195="",0,VLOOKUP(B195,账户资料!A:B,2,FALSE)),"无此账户编码请备案后录入!"),"")</f>
        <v/>
      </c>
      <c r="E195" s="321" t="str">
        <f ca="1">IF(COUNTIF(账户资料!A:A,B195)=1,IF(B195="",0,VLOOKUP(B195,账户资料!A:C,3,FALSE)),"")</f>
        <v/>
      </c>
      <c r="F195" s="319" t="s">
        <v>96</v>
      </c>
      <c r="G195" s="322"/>
      <c r="H195" s="322"/>
      <c r="I195" s="323" t="str">
        <f ca="1" t="shared" ref="I195:I209" si="4">IF(ISBLANK(G195),"",IF(I195="",TEXT(NOW(),"yyyy-m-d"),I195))</f>
        <v/>
      </c>
    </row>
    <row r="196" customHeight="1" spans="1:9">
      <c r="A196" s="318" t="str">
        <f ca="1">IF(AND(G196&lt;&gt;"",G196&gt;0),MAX(A$3:A195,MAX(转付款存档!A:A))+1,"")</f>
        <v/>
      </c>
      <c r="B196" s="319" t="s">
        <v>96</v>
      </c>
      <c r="C196" s="319" t="s">
        <v>96</v>
      </c>
      <c r="D196" s="320" t="str">
        <f ca="1">IF(B196&lt;&gt;"",IF(COUNTIF(账户资料!A:A,B196)=1,IF(B196="",0,VLOOKUP(B196,账户资料!A:B,2,FALSE)),"无此账户编码请备案后录入!"),"")</f>
        <v/>
      </c>
      <c r="E196" s="321" t="str">
        <f ca="1">IF(COUNTIF(账户资料!A:A,B196)=1,IF(B196="",0,VLOOKUP(B196,账户资料!A:C,3,FALSE)),"")</f>
        <v/>
      </c>
      <c r="F196" s="319" t="s">
        <v>96</v>
      </c>
      <c r="G196" s="322"/>
      <c r="H196" s="322"/>
      <c r="I196" s="323" t="str">
        <f ca="1" t="shared" si="4"/>
        <v/>
      </c>
    </row>
    <row r="197" customHeight="1" spans="1:9">
      <c r="A197" s="318" t="str">
        <f ca="1">IF(AND(G197&lt;&gt;"",G197&gt;0),MAX(A$3:A196,MAX(转付款存档!A:A))+1,"")</f>
        <v/>
      </c>
      <c r="B197" s="319" t="s">
        <v>96</v>
      </c>
      <c r="C197" s="319" t="s">
        <v>96</v>
      </c>
      <c r="D197" s="320" t="str">
        <f ca="1">IF(B197&lt;&gt;"",IF(COUNTIF(账户资料!A:A,B197)=1,IF(B197="",0,VLOOKUP(B197,账户资料!A:B,2,FALSE)),"无此账户编码请备案后录入!"),"")</f>
        <v/>
      </c>
      <c r="E197" s="321" t="str">
        <f ca="1">IF(COUNTIF(账户资料!A:A,B197)=1,IF(B197="",0,VLOOKUP(B197,账户资料!A:C,3,FALSE)),"")</f>
        <v/>
      </c>
      <c r="F197" s="319" t="s">
        <v>96</v>
      </c>
      <c r="G197" s="322"/>
      <c r="H197" s="322"/>
      <c r="I197" s="323" t="str">
        <f ca="1" t="shared" si="4"/>
        <v/>
      </c>
    </row>
    <row r="198" customHeight="1" spans="1:9">
      <c r="A198" s="318" t="str">
        <f ca="1">IF(AND(G198&lt;&gt;"",G198&gt;0),MAX(A$3:A197,MAX(转付款存档!A:A))+1,"")</f>
        <v/>
      </c>
      <c r="B198" s="319" t="s">
        <v>96</v>
      </c>
      <c r="C198" s="319" t="s">
        <v>96</v>
      </c>
      <c r="D198" s="320" t="str">
        <f ca="1">IF(B198&lt;&gt;"",IF(COUNTIF(账户资料!A:A,B198)=1,IF(B198="",0,VLOOKUP(B198,账户资料!A:B,2,FALSE)),"无此账户编码请备案后录入!"),"")</f>
        <v/>
      </c>
      <c r="E198" s="321" t="str">
        <f ca="1">IF(COUNTIF(账户资料!A:A,B198)=1,IF(B198="",0,VLOOKUP(B198,账户资料!A:C,3,FALSE)),"")</f>
        <v/>
      </c>
      <c r="F198" s="319" t="s">
        <v>96</v>
      </c>
      <c r="G198" s="322"/>
      <c r="H198" s="322"/>
      <c r="I198" s="323" t="str">
        <f ca="1" t="shared" si="4"/>
        <v/>
      </c>
    </row>
    <row r="199" customHeight="1" spans="1:9">
      <c r="A199" s="318" t="str">
        <f ca="1">IF(AND(G199&lt;&gt;"",G199&gt;0),MAX(A$3:A198,MAX(转付款存档!A:A))+1,"")</f>
        <v/>
      </c>
      <c r="B199" s="319" t="s">
        <v>96</v>
      </c>
      <c r="C199" s="319" t="s">
        <v>96</v>
      </c>
      <c r="D199" s="320" t="str">
        <f ca="1">IF(B199&lt;&gt;"",IF(COUNTIF(账户资料!A:A,B199)=1,IF(B199="",0,VLOOKUP(B199,账户资料!A:B,2,FALSE)),"无此账户编码请备案后录入!"),"")</f>
        <v/>
      </c>
      <c r="E199" s="321" t="str">
        <f ca="1">IF(COUNTIF(账户资料!A:A,B199)=1,IF(B199="",0,VLOOKUP(B199,账户资料!A:C,3,FALSE)),"")</f>
        <v/>
      </c>
      <c r="F199" s="319" t="s">
        <v>96</v>
      </c>
      <c r="G199" s="322"/>
      <c r="H199" s="322"/>
      <c r="I199" s="323" t="str">
        <f ca="1" t="shared" si="4"/>
        <v/>
      </c>
    </row>
    <row r="200" customHeight="1" spans="1:9">
      <c r="A200" s="318" t="str">
        <f ca="1">IF(AND(G200&lt;&gt;"",G200&gt;0),MAX(A$3:A199,MAX(转付款存档!A:A))+1,"")</f>
        <v/>
      </c>
      <c r="B200" s="319" t="s">
        <v>96</v>
      </c>
      <c r="C200" s="319" t="s">
        <v>96</v>
      </c>
      <c r="D200" s="320" t="str">
        <f ca="1">IF(B200&lt;&gt;"",IF(COUNTIF(账户资料!A:A,B200)=1,IF(B200="",0,VLOOKUP(B200,账户资料!A:B,2,FALSE)),"无此账户编码请备案后录入!"),"")</f>
        <v/>
      </c>
      <c r="E200" s="321" t="str">
        <f ca="1">IF(COUNTIF(账户资料!A:A,B200)=1,IF(B200="",0,VLOOKUP(B200,账户资料!A:C,3,FALSE)),"")</f>
        <v/>
      </c>
      <c r="F200" s="319" t="s">
        <v>96</v>
      </c>
      <c r="G200" s="322"/>
      <c r="H200" s="322"/>
      <c r="I200" s="323" t="str">
        <f ca="1" t="shared" si="4"/>
        <v/>
      </c>
    </row>
    <row r="201" customHeight="1" spans="1:9">
      <c r="A201" s="318" t="str">
        <f ca="1">IF(AND(G201&lt;&gt;"",G201&gt;0),MAX(A$3:A200,MAX(转付款存档!A:A))+1,"")</f>
        <v/>
      </c>
      <c r="B201" s="319" t="s">
        <v>96</v>
      </c>
      <c r="C201" s="319" t="s">
        <v>96</v>
      </c>
      <c r="D201" s="320" t="str">
        <f ca="1">IF(B201&lt;&gt;"",IF(COUNTIF(账户资料!A:A,B201)=1,IF(B201="",0,VLOOKUP(B201,账户资料!A:B,2,FALSE)),"无此账户编码请备案后录入!"),"")</f>
        <v/>
      </c>
      <c r="E201" s="321" t="str">
        <f ca="1">IF(COUNTIF(账户资料!A:A,B201)=1,IF(B201="",0,VLOOKUP(B201,账户资料!A:C,3,FALSE)),"")</f>
        <v/>
      </c>
      <c r="F201" s="319" t="s">
        <v>96</v>
      </c>
      <c r="G201" s="322"/>
      <c r="H201" s="322"/>
      <c r="I201" s="323" t="str">
        <f ca="1" t="shared" si="4"/>
        <v/>
      </c>
    </row>
    <row r="202" customHeight="1" spans="1:9">
      <c r="A202" s="318" t="str">
        <f ca="1">IF(AND(G202&lt;&gt;"",G202&gt;0),MAX(A$3:A201,MAX(转付款存档!A:A))+1,"")</f>
        <v/>
      </c>
      <c r="B202" s="319" t="s">
        <v>96</v>
      </c>
      <c r="C202" s="319" t="s">
        <v>96</v>
      </c>
      <c r="D202" s="320" t="str">
        <f ca="1">IF(B202&lt;&gt;"",IF(COUNTIF(账户资料!A:A,B202)=1,IF(B202="",0,VLOOKUP(B202,账户资料!A:B,2,FALSE)),"无此账户编码请备案后录入!"),"")</f>
        <v/>
      </c>
      <c r="E202" s="321" t="str">
        <f ca="1">IF(COUNTIF(账户资料!A:A,B202)=1,IF(B202="",0,VLOOKUP(B202,账户资料!A:C,3,FALSE)),"")</f>
        <v/>
      </c>
      <c r="F202" s="319" t="s">
        <v>96</v>
      </c>
      <c r="G202" s="322"/>
      <c r="H202" s="322"/>
      <c r="I202" s="323" t="str">
        <f ca="1" t="shared" si="4"/>
        <v/>
      </c>
    </row>
    <row r="203" customHeight="1" spans="1:9">
      <c r="A203" s="318" t="str">
        <f ca="1">IF(AND(G203&lt;&gt;"",G203&gt;0),MAX(A$3:A202,MAX(转付款存档!A:A))+1,"")</f>
        <v/>
      </c>
      <c r="B203" s="319" t="s">
        <v>96</v>
      </c>
      <c r="C203" s="319" t="s">
        <v>96</v>
      </c>
      <c r="D203" s="320" t="str">
        <f ca="1">IF(B203&lt;&gt;"",IF(COUNTIF(账户资料!A:A,B203)=1,IF(B203="",0,VLOOKUP(B203,账户资料!A:B,2,FALSE)),"无此账户编码请备案后录入!"),"")</f>
        <v/>
      </c>
      <c r="E203" s="321" t="str">
        <f ca="1">IF(COUNTIF(账户资料!A:A,B203)=1,IF(B203="",0,VLOOKUP(B203,账户资料!A:C,3,FALSE)),"")</f>
        <v/>
      </c>
      <c r="F203" s="319" t="s">
        <v>96</v>
      </c>
      <c r="G203" s="322"/>
      <c r="H203" s="322"/>
      <c r="I203" s="323" t="str">
        <f ca="1" t="shared" si="4"/>
        <v/>
      </c>
    </row>
    <row r="204" customHeight="1" spans="1:9">
      <c r="A204" s="318" t="str">
        <f ca="1">IF(AND(G204&lt;&gt;"",G204&gt;0),MAX(A$3:A203,MAX(转付款存档!A:A))+1,"")</f>
        <v/>
      </c>
      <c r="B204" s="319" t="s">
        <v>96</v>
      </c>
      <c r="C204" s="319" t="s">
        <v>96</v>
      </c>
      <c r="D204" s="320" t="str">
        <f ca="1">IF(B204&lt;&gt;"",IF(COUNTIF(账户资料!A:A,B204)=1,IF(B204="",0,VLOOKUP(B204,账户资料!A:B,2,FALSE)),"无此账户编码请备案后录入!"),"")</f>
        <v/>
      </c>
      <c r="E204" s="321" t="str">
        <f ca="1">IF(COUNTIF(账户资料!A:A,B204)=1,IF(B204="",0,VLOOKUP(B204,账户资料!A:C,3,FALSE)),"")</f>
        <v/>
      </c>
      <c r="F204" s="319" t="s">
        <v>96</v>
      </c>
      <c r="G204" s="322"/>
      <c r="H204" s="322"/>
      <c r="I204" s="323" t="str">
        <f ca="1" t="shared" si="4"/>
        <v/>
      </c>
    </row>
    <row r="205" customHeight="1" spans="1:9">
      <c r="A205" s="318" t="str">
        <f ca="1">IF(AND(G205&lt;&gt;"",G205&gt;0),MAX(A$3:A204,MAX(转付款存档!A:A))+1,"")</f>
        <v/>
      </c>
      <c r="B205" s="319" t="s">
        <v>96</v>
      </c>
      <c r="C205" s="319" t="s">
        <v>96</v>
      </c>
      <c r="D205" s="320" t="str">
        <f ca="1">IF(B205&lt;&gt;"",IF(COUNTIF(账户资料!A:A,B205)=1,IF(B205="",0,VLOOKUP(B205,账户资料!A:B,2,FALSE)),"无此账户编码请备案后录入!"),"")</f>
        <v/>
      </c>
      <c r="E205" s="321" t="str">
        <f ca="1">IF(COUNTIF(账户资料!A:A,B205)=1,IF(B205="",0,VLOOKUP(B205,账户资料!A:C,3,FALSE)),"")</f>
        <v/>
      </c>
      <c r="F205" s="319" t="s">
        <v>96</v>
      </c>
      <c r="G205" s="322"/>
      <c r="H205" s="322"/>
      <c r="I205" s="323" t="str">
        <f ca="1" t="shared" si="4"/>
        <v/>
      </c>
    </row>
    <row r="206" customHeight="1" spans="1:9">
      <c r="A206" s="318" t="str">
        <f ca="1">IF(AND(G206&lt;&gt;"",G206&gt;0),MAX(A$3:A205,MAX(转付款存档!A:A))+1,"")</f>
        <v/>
      </c>
      <c r="B206" s="319" t="s">
        <v>96</v>
      </c>
      <c r="C206" s="319" t="s">
        <v>96</v>
      </c>
      <c r="D206" s="320" t="str">
        <f ca="1">IF(B206&lt;&gt;"",IF(COUNTIF(账户资料!A:A,B206)=1,IF(B206="",0,VLOOKUP(B206,账户资料!A:B,2,FALSE)),"无此账户编码请备案后录入!"),"")</f>
        <v/>
      </c>
      <c r="E206" s="321" t="str">
        <f ca="1">IF(COUNTIF(账户资料!A:A,B206)=1,IF(B206="",0,VLOOKUP(B206,账户资料!A:C,3,FALSE)),"")</f>
        <v/>
      </c>
      <c r="F206" s="319" t="s">
        <v>96</v>
      </c>
      <c r="G206" s="322"/>
      <c r="H206" s="322"/>
      <c r="I206" s="323" t="str">
        <f ca="1" t="shared" si="4"/>
        <v/>
      </c>
    </row>
    <row r="207" customHeight="1" spans="1:9">
      <c r="A207" s="318" t="str">
        <f ca="1">IF(AND(G207&lt;&gt;"",G207&gt;0),MAX(A$3:A206,MAX(转付款存档!A:A))+1,"")</f>
        <v/>
      </c>
      <c r="B207" s="319" t="s">
        <v>96</v>
      </c>
      <c r="C207" s="319" t="s">
        <v>96</v>
      </c>
      <c r="D207" s="320" t="str">
        <f ca="1">IF(B207&lt;&gt;"",IF(COUNTIF(账户资料!A:A,B207)=1,IF(B207="",0,VLOOKUP(B207,账户资料!A:B,2,FALSE)),"无此账户编码请备案后录入!"),"")</f>
        <v/>
      </c>
      <c r="E207" s="321" t="str">
        <f ca="1">IF(COUNTIF(账户资料!A:A,B207)=1,IF(B207="",0,VLOOKUP(B207,账户资料!A:C,3,FALSE)),"")</f>
        <v/>
      </c>
      <c r="F207" s="319" t="s">
        <v>96</v>
      </c>
      <c r="G207" s="322"/>
      <c r="H207" s="322"/>
      <c r="I207" s="323" t="str">
        <f ca="1" t="shared" si="4"/>
        <v/>
      </c>
    </row>
    <row r="208" customHeight="1" spans="1:9">
      <c r="A208" s="318" t="str">
        <f ca="1">IF(AND(G208&lt;&gt;"",G208&gt;0),MAX(A$3:A207,MAX(转付款存档!A:A))+1,"")</f>
        <v/>
      </c>
      <c r="B208" s="319" t="s">
        <v>96</v>
      </c>
      <c r="C208" s="319" t="s">
        <v>96</v>
      </c>
      <c r="D208" s="320" t="str">
        <f ca="1">IF(B208&lt;&gt;"",IF(COUNTIF(账户资料!A:A,B208)=1,IF(B208="",0,VLOOKUP(B208,账户资料!A:B,2,FALSE)),"无此账户编码请备案后录入!"),"")</f>
        <v/>
      </c>
      <c r="E208" s="321" t="str">
        <f ca="1">IF(COUNTIF(账户资料!A:A,B208)=1,IF(B208="",0,VLOOKUP(B208,账户资料!A:C,3,FALSE)),"")</f>
        <v/>
      </c>
      <c r="F208" s="319" t="s">
        <v>96</v>
      </c>
      <c r="G208" s="322"/>
      <c r="H208" s="322"/>
      <c r="I208" s="323" t="str">
        <f ca="1" t="shared" si="4"/>
        <v/>
      </c>
    </row>
    <row r="209" customHeight="1" spans="1:9">
      <c r="A209" s="318" t="str">
        <f ca="1">IF(AND(G209&lt;&gt;"",G209&gt;0),MAX(A$3:A208,MAX(转付款存档!A:A))+1,"")</f>
        <v/>
      </c>
      <c r="B209" s="319" t="s">
        <v>96</v>
      </c>
      <c r="C209" s="319" t="s">
        <v>96</v>
      </c>
      <c r="D209" s="320" t="str">
        <f ca="1">IF(B209&lt;&gt;"",IF(COUNTIF(账户资料!A:A,B209)=1,IF(B209="",0,VLOOKUP(B209,账户资料!A:B,2,FALSE)),"无此账户编码请备案后录入!"),"")</f>
        <v/>
      </c>
      <c r="E209" s="321" t="str">
        <f ca="1">IF(COUNTIF(账户资料!A:A,B209)=1,IF(B209="",0,VLOOKUP(B209,账户资料!A:C,3,FALSE)),"")</f>
        <v/>
      </c>
      <c r="F209" s="319" t="s">
        <v>96</v>
      </c>
      <c r="G209" s="322"/>
      <c r="H209" s="322"/>
      <c r="I209" s="323" t="str">
        <f ca="1" t="shared" si="4"/>
        <v/>
      </c>
    </row>
    <row r="210" customHeight="1" spans="1:9">
      <c r="A210" s="318" t="str">
        <f ca="1">IF(AND(G210&lt;&gt;"",G210&gt;0),MAX(A$3:A209,MAX(转付款存档!A:A))+1,"")</f>
        <v/>
      </c>
      <c r="B210" s="319" t="s">
        <v>96</v>
      </c>
      <c r="C210" s="319" t="s">
        <v>96</v>
      </c>
      <c r="D210" s="320" t="str">
        <f ca="1">IF(B210&lt;&gt;"",IF(COUNTIF(账户资料!A:A,B210)=1,IF(B210="",0,VLOOKUP(B210,账户资料!A:B,2,FALSE)),"无此账户编码请备案后录入!"),"")</f>
        <v/>
      </c>
      <c r="E210" s="321" t="str">
        <f ca="1">IF(COUNTIF(账户资料!A:A,B210)=1,IF(B210="",0,VLOOKUP(B210,账户资料!A:C,3,FALSE)),"")</f>
        <v/>
      </c>
      <c r="F210" s="319" t="s">
        <v>96</v>
      </c>
      <c r="G210" s="322"/>
      <c r="H210" s="322"/>
      <c r="I210" s="323" t="str">
        <f ca="1" t="shared" ref="I210:I273" si="5">IF(ISBLANK(G210),"",IF(I210="",TEXT(NOW(),"yyyy-m-d"),I210))</f>
        <v/>
      </c>
    </row>
    <row r="211" customHeight="1" spans="1:9">
      <c r="A211" s="318" t="str">
        <f ca="1">IF(AND(G211&lt;&gt;"",G211&gt;0),MAX(A$3:A210,MAX(转付款存档!A:A))+1,"")</f>
        <v/>
      </c>
      <c r="B211" s="319" t="s">
        <v>96</v>
      </c>
      <c r="C211" s="319" t="s">
        <v>96</v>
      </c>
      <c r="D211" s="320" t="str">
        <f ca="1">IF(B211&lt;&gt;"",IF(COUNTIF(账户资料!A:A,B211)=1,IF(B211="",0,VLOOKUP(B211,账户资料!A:B,2,FALSE)),"无此账户编码请备案后录入!"),"")</f>
        <v/>
      </c>
      <c r="E211" s="321" t="str">
        <f ca="1">IF(COUNTIF(账户资料!A:A,B211)=1,IF(B211="",0,VLOOKUP(B211,账户资料!A:C,3,FALSE)),"")</f>
        <v/>
      </c>
      <c r="F211" s="319" t="s">
        <v>96</v>
      </c>
      <c r="G211" s="322"/>
      <c r="H211" s="322"/>
      <c r="I211" s="323" t="str">
        <f ca="1" t="shared" si="5"/>
        <v/>
      </c>
    </row>
    <row r="212" customHeight="1" spans="1:9">
      <c r="A212" s="318" t="str">
        <f ca="1">IF(AND(G212&lt;&gt;"",G212&gt;0),MAX(A$3:A211,MAX(转付款存档!A:A))+1,"")</f>
        <v/>
      </c>
      <c r="B212" s="319" t="s">
        <v>96</v>
      </c>
      <c r="C212" s="319" t="s">
        <v>96</v>
      </c>
      <c r="D212" s="320" t="str">
        <f ca="1">IF(B212&lt;&gt;"",IF(COUNTIF(账户资料!A:A,B212)=1,IF(B212="",0,VLOOKUP(B212,账户资料!A:B,2,FALSE)),"无此账户编码请备案后录入!"),"")</f>
        <v/>
      </c>
      <c r="E212" s="321" t="str">
        <f ca="1">IF(COUNTIF(账户资料!A:A,B212)=1,IF(B212="",0,VLOOKUP(B212,账户资料!A:C,3,FALSE)),"")</f>
        <v/>
      </c>
      <c r="F212" s="319" t="s">
        <v>96</v>
      </c>
      <c r="G212" s="322"/>
      <c r="H212" s="322"/>
      <c r="I212" s="323" t="str">
        <f ca="1" t="shared" si="5"/>
        <v/>
      </c>
    </row>
    <row r="213" customHeight="1" spans="1:9">
      <c r="A213" s="318" t="str">
        <f ca="1">IF(AND(G213&lt;&gt;"",G213&gt;0),MAX(A$3:A212,MAX(转付款存档!A:A))+1,"")</f>
        <v/>
      </c>
      <c r="B213" s="319" t="s">
        <v>96</v>
      </c>
      <c r="C213" s="319" t="s">
        <v>96</v>
      </c>
      <c r="D213" s="320" t="str">
        <f ca="1">IF(B213&lt;&gt;"",IF(COUNTIF(账户资料!A:A,B213)=1,IF(B213="",0,VLOOKUP(B213,账户资料!A:B,2,FALSE)),"无此账户编码请备案后录入!"),"")</f>
        <v/>
      </c>
      <c r="E213" s="321" t="str">
        <f ca="1">IF(COUNTIF(账户资料!A:A,B213)=1,IF(B213="",0,VLOOKUP(B213,账户资料!A:C,3,FALSE)),"")</f>
        <v/>
      </c>
      <c r="F213" s="319" t="s">
        <v>96</v>
      </c>
      <c r="G213" s="322"/>
      <c r="H213" s="322"/>
      <c r="I213" s="323" t="str">
        <f ca="1" t="shared" si="5"/>
        <v/>
      </c>
    </row>
    <row r="214" customHeight="1" spans="1:9">
      <c r="A214" s="318" t="str">
        <f ca="1">IF(AND(G214&lt;&gt;"",G214&gt;0),MAX(A$3:A213,MAX(转付款存档!A:A))+1,"")</f>
        <v/>
      </c>
      <c r="B214" s="319" t="s">
        <v>96</v>
      </c>
      <c r="C214" s="319" t="s">
        <v>96</v>
      </c>
      <c r="D214" s="320" t="str">
        <f ca="1">IF(B214&lt;&gt;"",IF(COUNTIF(账户资料!A:A,B214)=1,IF(B214="",0,VLOOKUP(B214,账户资料!A:B,2,FALSE)),"无此账户编码请备案后录入!"),"")</f>
        <v/>
      </c>
      <c r="E214" s="321" t="str">
        <f ca="1">IF(COUNTIF(账户资料!A:A,B214)=1,IF(B214="",0,VLOOKUP(B214,账户资料!A:C,3,FALSE)),"")</f>
        <v/>
      </c>
      <c r="F214" s="319" t="s">
        <v>96</v>
      </c>
      <c r="G214" s="322"/>
      <c r="H214" s="322"/>
      <c r="I214" s="323" t="str">
        <f ca="1" t="shared" si="5"/>
        <v/>
      </c>
    </row>
    <row r="215" customHeight="1" spans="1:9">
      <c r="A215" s="318" t="str">
        <f ca="1">IF(AND(G215&lt;&gt;"",G215&gt;0),MAX(A$3:A214,MAX(转付款存档!A:A))+1,"")</f>
        <v/>
      </c>
      <c r="B215" s="319" t="s">
        <v>96</v>
      </c>
      <c r="C215" s="319" t="s">
        <v>96</v>
      </c>
      <c r="D215" s="320" t="str">
        <f ca="1">IF(B215&lt;&gt;"",IF(COUNTIF(账户资料!A:A,B215)=1,IF(B215="",0,VLOOKUP(B215,账户资料!A:B,2,FALSE)),"无此账户编码请备案后录入!"),"")</f>
        <v/>
      </c>
      <c r="E215" s="321" t="str">
        <f ca="1">IF(COUNTIF(账户资料!A:A,B215)=1,IF(B215="",0,VLOOKUP(B215,账户资料!A:C,3,FALSE)),"")</f>
        <v/>
      </c>
      <c r="F215" s="319" t="s">
        <v>96</v>
      </c>
      <c r="G215" s="322"/>
      <c r="H215" s="322"/>
      <c r="I215" s="323" t="str">
        <f ca="1" t="shared" si="5"/>
        <v/>
      </c>
    </row>
    <row r="216" customHeight="1" spans="1:9">
      <c r="A216" s="318" t="str">
        <f ca="1">IF(AND(G216&lt;&gt;"",G216&gt;0),MAX(A$3:A215,MAX(转付款存档!A:A))+1,"")</f>
        <v/>
      </c>
      <c r="B216" s="319" t="s">
        <v>96</v>
      </c>
      <c r="C216" s="319" t="s">
        <v>96</v>
      </c>
      <c r="D216" s="320" t="str">
        <f ca="1">IF(B216&lt;&gt;"",IF(COUNTIF(账户资料!A:A,B216)=1,IF(B216="",0,VLOOKUP(B216,账户资料!A:B,2,FALSE)),"无此账户编码请备案后录入!"),"")</f>
        <v/>
      </c>
      <c r="E216" s="321" t="str">
        <f ca="1">IF(COUNTIF(账户资料!A:A,B216)=1,IF(B216="",0,VLOOKUP(B216,账户资料!A:C,3,FALSE)),"")</f>
        <v/>
      </c>
      <c r="F216" s="319" t="s">
        <v>96</v>
      </c>
      <c r="G216" s="322"/>
      <c r="H216" s="322"/>
      <c r="I216" s="323" t="str">
        <f ca="1" t="shared" si="5"/>
        <v/>
      </c>
    </row>
    <row r="217" customHeight="1" spans="1:9">
      <c r="A217" s="318" t="str">
        <f ca="1">IF(AND(G217&lt;&gt;"",G217&gt;0),MAX(A$3:A216,MAX(转付款存档!A:A))+1,"")</f>
        <v/>
      </c>
      <c r="B217" s="319" t="s">
        <v>96</v>
      </c>
      <c r="C217" s="319" t="s">
        <v>96</v>
      </c>
      <c r="D217" s="320" t="str">
        <f ca="1">IF(B217&lt;&gt;"",IF(COUNTIF(账户资料!A:A,B217)=1,IF(B217="",0,VLOOKUP(B217,账户资料!A:B,2,FALSE)),"无此账户编码请备案后录入!"),"")</f>
        <v/>
      </c>
      <c r="E217" s="321" t="str">
        <f ca="1">IF(COUNTIF(账户资料!A:A,B217)=1,IF(B217="",0,VLOOKUP(B217,账户资料!A:C,3,FALSE)),"")</f>
        <v/>
      </c>
      <c r="F217" s="319" t="s">
        <v>96</v>
      </c>
      <c r="G217" s="322"/>
      <c r="H217" s="322"/>
      <c r="I217" s="323" t="str">
        <f ca="1" t="shared" si="5"/>
        <v/>
      </c>
    </row>
    <row r="218" customHeight="1" spans="1:9">
      <c r="A218" s="318" t="str">
        <f ca="1">IF(AND(G218&lt;&gt;"",G218&gt;0),MAX(A$3:A217,MAX(转付款存档!A:A))+1,"")</f>
        <v/>
      </c>
      <c r="B218" s="319" t="s">
        <v>96</v>
      </c>
      <c r="C218" s="319" t="s">
        <v>96</v>
      </c>
      <c r="D218" s="320" t="str">
        <f ca="1">IF(B218&lt;&gt;"",IF(COUNTIF(账户资料!A:A,B218)=1,IF(B218="",0,VLOOKUP(B218,账户资料!A:B,2,FALSE)),"无此账户编码请备案后录入!"),"")</f>
        <v/>
      </c>
      <c r="E218" s="321" t="str">
        <f ca="1">IF(COUNTIF(账户资料!A:A,B218)=1,IF(B218="",0,VLOOKUP(B218,账户资料!A:C,3,FALSE)),"")</f>
        <v/>
      </c>
      <c r="F218" s="319" t="s">
        <v>96</v>
      </c>
      <c r="G218" s="322"/>
      <c r="H218" s="322"/>
      <c r="I218" s="323" t="str">
        <f ca="1" t="shared" si="5"/>
        <v/>
      </c>
    </row>
    <row r="219" customHeight="1" spans="1:9">
      <c r="A219" s="318" t="str">
        <f ca="1">IF(AND(G219&lt;&gt;"",G219&gt;0),MAX(A$3:A218,MAX(转付款存档!A:A))+1,"")</f>
        <v/>
      </c>
      <c r="B219" s="319" t="s">
        <v>96</v>
      </c>
      <c r="C219" s="319" t="s">
        <v>96</v>
      </c>
      <c r="D219" s="320" t="str">
        <f ca="1">IF(B219&lt;&gt;"",IF(COUNTIF(账户资料!A:A,B219)=1,IF(B219="",0,VLOOKUP(B219,账户资料!A:B,2,FALSE)),"无此账户编码请备案后录入!"),"")</f>
        <v/>
      </c>
      <c r="E219" s="321" t="str">
        <f ca="1">IF(COUNTIF(账户资料!A:A,B219)=1,IF(B219="",0,VLOOKUP(B219,账户资料!A:C,3,FALSE)),"")</f>
        <v/>
      </c>
      <c r="F219" s="319" t="s">
        <v>96</v>
      </c>
      <c r="G219" s="322"/>
      <c r="H219" s="322"/>
      <c r="I219" s="323" t="str">
        <f ca="1" t="shared" si="5"/>
        <v/>
      </c>
    </row>
    <row r="220" customHeight="1" spans="1:9">
      <c r="A220" s="318" t="str">
        <f ca="1">IF(AND(G220&lt;&gt;"",G220&gt;0),MAX(A$3:A219,MAX(转付款存档!A:A))+1,"")</f>
        <v/>
      </c>
      <c r="B220" s="319" t="s">
        <v>96</v>
      </c>
      <c r="C220" s="319" t="s">
        <v>96</v>
      </c>
      <c r="D220" s="320" t="str">
        <f ca="1">IF(B220&lt;&gt;"",IF(COUNTIF(账户资料!A:A,B220)=1,IF(B220="",0,VLOOKUP(B220,账户资料!A:B,2,FALSE)),"无此账户编码请备案后录入!"),"")</f>
        <v/>
      </c>
      <c r="E220" s="321" t="str">
        <f ca="1">IF(COUNTIF(账户资料!A:A,B220)=1,IF(B220="",0,VLOOKUP(B220,账户资料!A:C,3,FALSE)),"")</f>
        <v/>
      </c>
      <c r="F220" s="319" t="s">
        <v>96</v>
      </c>
      <c r="G220" s="322"/>
      <c r="H220" s="322"/>
      <c r="I220" s="323" t="str">
        <f ca="1" t="shared" si="5"/>
        <v/>
      </c>
    </row>
    <row r="221" customHeight="1" spans="1:9">
      <c r="A221" s="318" t="str">
        <f ca="1">IF(AND(G221&lt;&gt;"",G221&gt;0),MAX(A$3:A220,MAX(转付款存档!A:A))+1,"")</f>
        <v/>
      </c>
      <c r="B221" s="319" t="s">
        <v>96</v>
      </c>
      <c r="C221" s="319" t="s">
        <v>96</v>
      </c>
      <c r="D221" s="320" t="str">
        <f ca="1">IF(B221&lt;&gt;"",IF(COUNTIF(账户资料!A:A,B221)=1,IF(B221="",0,VLOOKUP(B221,账户资料!A:B,2,FALSE)),"无此账户编码请备案后录入!"),"")</f>
        <v/>
      </c>
      <c r="E221" s="321" t="str">
        <f ca="1">IF(COUNTIF(账户资料!A:A,B221)=1,IF(B221="",0,VLOOKUP(B221,账户资料!A:C,3,FALSE)),"")</f>
        <v/>
      </c>
      <c r="F221" s="319" t="s">
        <v>96</v>
      </c>
      <c r="G221" s="322"/>
      <c r="H221" s="322"/>
      <c r="I221" s="323" t="str">
        <f ca="1" t="shared" si="5"/>
        <v/>
      </c>
    </row>
    <row r="222" customHeight="1" spans="1:9">
      <c r="A222" s="318" t="str">
        <f ca="1">IF(AND(G222&lt;&gt;"",G222&gt;0),MAX(A$3:A221,MAX(转付款存档!A:A))+1,"")</f>
        <v/>
      </c>
      <c r="B222" s="319" t="s">
        <v>96</v>
      </c>
      <c r="C222" s="319" t="s">
        <v>96</v>
      </c>
      <c r="D222" s="320" t="str">
        <f ca="1">IF(B222&lt;&gt;"",IF(COUNTIF(账户资料!A:A,B222)=1,IF(B222="",0,VLOOKUP(B222,账户资料!A:B,2,FALSE)),"无此账户编码请备案后录入!"),"")</f>
        <v/>
      </c>
      <c r="E222" s="321" t="str">
        <f ca="1">IF(COUNTIF(账户资料!A:A,B222)=1,IF(B222="",0,VLOOKUP(B222,账户资料!A:C,3,FALSE)),"")</f>
        <v/>
      </c>
      <c r="F222" s="319" t="s">
        <v>96</v>
      </c>
      <c r="G222" s="322"/>
      <c r="H222" s="322"/>
      <c r="I222" s="323" t="str">
        <f ca="1" t="shared" si="5"/>
        <v/>
      </c>
    </row>
    <row r="223" customHeight="1" spans="1:9">
      <c r="A223" s="318" t="str">
        <f ca="1">IF(AND(G223&lt;&gt;"",G223&gt;0),MAX(A$3:A222,MAX(转付款存档!A:A))+1,"")</f>
        <v/>
      </c>
      <c r="B223" s="319" t="s">
        <v>96</v>
      </c>
      <c r="C223" s="319" t="s">
        <v>96</v>
      </c>
      <c r="D223" s="320" t="str">
        <f ca="1">IF(B223&lt;&gt;"",IF(COUNTIF(账户资料!A:A,B223)=1,IF(B223="",0,VLOOKUP(B223,账户资料!A:B,2,FALSE)),"无此账户编码请备案后录入!"),"")</f>
        <v/>
      </c>
      <c r="E223" s="321" t="str">
        <f ca="1">IF(COUNTIF(账户资料!A:A,B223)=1,IF(B223="",0,VLOOKUP(B223,账户资料!A:C,3,FALSE)),"")</f>
        <v/>
      </c>
      <c r="F223" s="319" t="s">
        <v>96</v>
      </c>
      <c r="G223" s="322"/>
      <c r="H223" s="322"/>
      <c r="I223" s="323" t="str">
        <f ca="1" t="shared" si="5"/>
        <v/>
      </c>
    </row>
    <row r="224" customHeight="1" spans="1:9">
      <c r="A224" s="318" t="str">
        <f ca="1">IF(AND(G224&lt;&gt;"",G224&gt;0),MAX(A$3:A223,MAX(转付款存档!A:A))+1,"")</f>
        <v/>
      </c>
      <c r="B224" s="319" t="s">
        <v>96</v>
      </c>
      <c r="C224" s="319" t="s">
        <v>96</v>
      </c>
      <c r="D224" s="320" t="str">
        <f ca="1">IF(B224&lt;&gt;"",IF(COUNTIF(账户资料!A:A,B224)=1,IF(B224="",0,VLOOKUP(B224,账户资料!A:B,2,FALSE)),"无此账户编码请备案后录入!"),"")</f>
        <v/>
      </c>
      <c r="E224" s="321" t="str">
        <f ca="1">IF(COUNTIF(账户资料!A:A,B224)=1,IF(B224="",0,VLOOKUP(B224,账户资料!A:C,3,FALSE)),"")</f>
        <v/>
      </c>
      <c r="F224" s="319" t="s">
        <v>96</v>
      </c>
      <c r="G224" s="322"/>
      <c r="H224" s="322"/>
      <c r="I224" s="323" t="str">
        <f ca="1" t="shared" si="5"/>
        <v/>
      </c>
    </row>
    <row r="225" customHeight="1" spans="1:9">
      <c r="A225" s="318" t="str">
        <f ca="1">IF(AND(G225&lt;&gt;"",G225&gt;0),MAX(A$3:A224,MAX(转付款存档!A:A))+1,"")</f>
        <v/>
      </c>
      <c r="B225" s="319" t="s">
        <v>96</v>
      </c>
      <c r="C225" s="319" t="s">
        <v>96</v>
      </c>
      <c r="D225" s="320" t="str">
        <f ca="1">IF(B225&lt;&gt;"",IF(COUNTIF(账户资料!A:A,B225)=1,IF(B225="",0,VLOOKUP(B225,账户资料!A:B,2,FALSE)),"无此账户编码请备案后录入!"),"")</f>
        <v/>
      </c>
      <c r="E225" s="321" t="str">
        <f ca="1">IF(COUNTIF(账户资料!A:A,B225)=1,IF(B225="",0,VLOOKUP(B225,账户资料!A:C,3,FALSE)),"")</f>
        <v/>
      </c>
      <c r="F225" s="319" t="s">
        <v>96</v>
      </c>
      <c r="G225" s="322"/>
      <c r="H225" s="322"/>
      <c r="I225" s="323" t="str">
        <f ca="1" t="shared" si="5"/>
        <v/>
      </c>
    </row>
    <row r="226" customHeight="1" spans="1:9">
      <c r="A226" s="318" t="str">
        <f ca="1">IF(AND(G226&lt;&gt;"",G226&gt;0),MAX(A$3:A225,MAX(转付款存档!A:A))+1,"")</f>
        <v/>
      </c>
      <c r="B226" s="319" t="s">
        <v>96</v>
      </c>
      <c r="C226" s="319" t="s">
        <v>96</v>
      </c>
      <c r="D226" s="320" t="str">
        <f ca="1">IF(B226&lt;&gt;"",IF(COUNTIF(账户资料!A:A,B226)=1,IF(B226="",0,VLOOKUP(B226,账户资料!A:B,2,FALSE)),"无此账户编码请备案后录入!"),"")</f>
        <v/>
      </c>
      <c r="E226" s="321" t="str">
        <f ca="1">IF(COUNTIF(账户资料!A:A,B226)=1,IF(B226="",0,VLOOKUP(B226,账户资料!A:C,3,FALSE)),"")</f>
        <v/>
      </c>
      <c r="F226" s="319" t="s">
        <v>96</v>
      </c>
      <c r="G226" s="322"/>
      <c r="H226" s="322"/>
      <c r="I226" s="323" t="str">
        <f ca="1" t="shared" si="5"/>
        <v/>
      </c>
    </row>
    <row r="227" customHeight="1" spans="1:9">
      <c r="A227" s="318" t="str">
        <f ca="1">IF(AND(G227&lt;&gt;"",G227&gt;0),MAX(A$3:A226,MAX(转付款存档!A:A))+1,"")</f>
        <v/>
      </c>
      <c r="B227" s="319" t="s">
        <v>96</v>
      </c>
      <c r="C227" s="319" t="s">
        <v>96</v>
      </c>
      <c r="D227" s="320" t="str">
        <f ca="1">IF(B227&lt;&gt;"",IF(COUNTIF(账户资料!A:A,B227)=1,IF(B227="",0,VLOOKUP(B227,账户资料!A:B,2,FALSE)),"无此账户编码请备案后录入!"),"")</f>
        <v/>
      </c>
      <c r="E227" s="321" t="str">
        <f ca="1">IF(COUNTIF(账户资料!A:A,B227)=1,IF(B227="",0,VLOOKUP(B227,账户资料!A:C,3,FALSE)),"")</f>
        <v/>
      </c>
      <c r="F227" s="319" t="s">
        <v>96</v>
      </c>
      <c r="G227" s="322"/>
      <c r="H227" s="322"/>
      <c r="I227" s="323" t="str">
        <f ca="1" t="shared" si="5"/>
        <v/>
      </c>
    </row>
    <row r="228" customHeight="1" spans="1:9">
      <c r="A228" s="318" t="str">
        <f ca="1">IF(AND(G228&lt;&gt;"",G228&gt;0),MAX(A$3:A227,MAX(转付款存档!A:A))+1,"")</f>
        <v/>
      </c>
      <c r="B228" s="319" t="s">
        <v>96</v>
      </c>
      <c r="C228" s="319" t="s">
        <v>96</v>
      </c>
      <c r="D228" s="320" t="str">
        <f ca="1">IF(B228&lt;&gt;"",IF(COUNTIF(账户资料!A:A,B228)=1,IF(B228="",0,VLOOKUP(B228,账户资料!A:B,2,FALSE)),"无此账户编码请备案后录入!"),"")</f>
        <v/>
      </c>
      <c r="E228" s="321" t="str">
        <f ca="1">IF(COUNTIF(账户资料!A:A,B228)=1,IF(B228="",0,VLOOKUP(B228,账户资料!A:C,3,FALSE)),"")</f>
        <v/>
      </c>
      <c r="F228" s="319" t="s">
        <v>96</v>
      </c>
      <c r="G228" s="322"/>
      <c r="H228" s="322"/>
      <c r="I228" s="323" t="str">
        <f ca="1" t="shared" si="5"/>
        <v/>
      </c>
    </row>
    <row r="229" customHeight="1" spans="1:9">
      <c r="A229" s="318" t="str">
        <f ca="1">IF(AND(G229&lt;&gt;"",G229&gt;0),MAX(A$3:A228,MAX(转付款存档!A:A))+1,"")</f>
        <v/>
      </c>
      <c r="B229" s="319" t="s">
        <v>96</v>
      </c>
      <c r="C229" s="319" t="s">
        <v>96</v>
      </c>
      <c r="D229" s="320" t="str">
        <f ca="1">IF(B229&lt;&gt;"",IF(COUNTIF(账户资料!A:A,B229)=1,IF(B229="",0,VLOOKUP(B229,账户资料!A:B,2,FALSE)),"无此账户编码请备案后录入!"),"")</f>
        <v/>
      </c>
      <c r="E229" s="321" t="str">
        <f ca="1">IF(COUNTIF(账户资料!A:A,B229)=1,IF(B229="",0,VLOOKUP(B229,账户资料!A:C,3,FALSE)),"")</f>
        <v/>
      </c>
      <c r="F229" s="319" t="s">
        <v>96</v>
      </c>
      <c r="G229" s="322"/>
      <c r="H229" s="322"/>
      <c r="I229" s="323" t="str">
        <f ca="1" t="shared" si="5"/>
        <v/>
      </c>
    </row>
    <row r="230" customHeight="1" spans="1:9">
      <c r="A230" s="318" t="str">
        <f ca="1">IF(AND(G230&lt;&gt;"",G230&gt;0),MAX(A$3:A229,MAX(转付款存档!A:A))+1,"")</f>
        <v/>
      </c>
      <c r="B230" s="319" t="s">
        <v>96</v>
      </c>
      <c r="C230" s="319" t="s">
        <v>96</v>
      </c>
      <c r="D230" s="320" t="str">
        <f ca="1">IF(B230&lt;&gt;"",IF(COUNTIF(账户资料!A:A,B230)=1,IF(B230="",0,VLOOKUP(B230,账户资料!A:B,2,FALSE)),"无此账户编码请备案后录入!"),"")</f>
        <v/>
      </c>
      <c r="E230" s="321" t="str">
        <f ca="1">IF(COUNTIF(账户资料!A:A,B230)=1,IF(B230="",0,VLOOKUP(B230,账户资料!A:C,3,FALSE)),"")</f>
        <v/>
      </c>
      <c r="F230" s="319" t="s">
        <v>96</v>
      </c>
      <c r="G230" s="322"/>
      <c r="H230" s="322"/>
      <c r="I230" s="323" t="str">
        <f ca="1" t="shared" si="5"/>
        <v/>
      </c>
    </row>
    <row r="231" customHeight="1" spans="1:9">
      <c r="A231" s="318" t="str">
        <f ca="1">IF(AND(G231&lt;&gt;"",G231&gt;0),MAX(A$3:A230,MAX(转付款存档!A:A))+1,"")</f>
        <v/>
      </c>
      <c r="B231" s="319" t="s">
        <v>96</v>
      </c>
      <c r="C231" s="319" t="s">
        <v>96</v>
      </c>
      <c r="D231" s="320" t="str">
        <f ca="1">IF(B231&lt;&gt;"",IF(COUNTIF(账户资料!A:A,B231)=1,IF(B231="",0,VLOOKUP(B231,账户资料!A:B,2,FALSE)),"无此账户编码请备案后录入!"),"")</f>
        <v/>
      </c>
      <c r="E231" s="321" t="str">
        <f ca="1">IF(COUNTIF(账户资料!A:A,B231)=1,IF(B231="",0,VLOOKUP(B231,账户资料!A:C,3,FALSE)),"")</f>
        <v/>
      </c>
      <c r="F231" s="319" t="s">
        <v>96</v>
      </c>
      <c r="G231" s="322"/>
      <c r="H231" s="322"/>
      <c r="I231" s="323" t="str">
        <f ca="1" t="shared" si="5"/>
        <v/>
      </c>
    </row>
    <row r="232" customHeight="1" spans="1:9">
      <c r="A232" s="318" t="str">
        <f ca="1">IF(AND(G232&lt;&gt;"",G232&gt;0),MAX(A$3:A231,MAX(转付款存档!A:A))+1,"")</f>
        <v/>
      </c>
      <c r="B232" s="319" t="s">
        <v>96</v>
      </c>
      <c r="C232" s="319" t="s">
        <v>96</v>
      </c>
      <c r="D232" s="320" t="str">
        <f ca="1">IF(B232&lt;&gt;"",IF(COUNTIF(账户资料!A:A,B232)=1,IF(B232="",0,VLOOKUP(B232,账户资料!A:B,2,FALSE)),"无此账户编码请备案后录入!"),"")</f>
        <v/>
      </c>
      <c r="E232" s="321" t="str">
        <f ca="1">IF(COUNTIF(账户资料!A:A,B232)=1,IF(B232="",0,VLOOKUP(B232,账户资料!A:C,3,FALSE)),"")</f>
        <v/>
      </c>
      <c r="F232" s="319" t="s">
        <v>96</v>
      </c>
      <c r="G232" s="322"/>
      <c r="H232" s="322"/>
      <c r="I232" s="323" t="str">
        <f ca="1" t="shared" si="5"/>
        <v/>
      </c>
    </row>
    <row r="233" customHeight="1" spans="1:9">
      <c r="A233" s="318" t="str">
        <f ca="1">IF(AND(G233&lt;&gt;"",G233&gt;0),MAX(A$3:A232,MAX(转付款存档!A:A))+1,"")</f>
        <v/>
      </c>
      <c r="B233" s="319" t="s">
        <v>96</v>
      </c>
      <c r="C233" s="319" t="s">
        <v>96</v>
      </c>
      <c r="D233" s="320" t="str">
        <f ca="1">IF(B233&lt;&gt;"",IF(COUNTIF(账户资料!A:A,B233)=1,IF(B233="",0,VLOOKUP(B233,账户资料!A:B,2,FALSE)),"无此账户编码请备案后录入!"),"")</f>
        <v/>
      </c>
      <c r="E233" s="321" t="str">
        <f ca="1">IF(COUNTIF(账户资料!A:A,B233)=1,IF(B233="",0,VLOOKUP(B233,账户资料!A:C,3,FALSE)),"")</f>
        <v/>
      </c>
      <c r="F233" s="319" t="s">
        <v>96</v>
      </c>
      <c r="G233" s="322"/>
      <c r="H233" s="322"/>
      <c r="I233" s="323" t="str">
        <f ca="1" t="shared" si="5"/>
        <v/>
      </c>
    </row>
    <row r="234" customHeight="1" spans="1:9">
      <c r="A234" s="318" t="str">
        <f ca="1">IF(AND(G234&lt;&gt;"",G234&gt;0),MAX(A$3:A233,MAX(转付款存档!A:A))+1,"")</f>
        <v/>
      </c>
      <c r="B234" s="319" t="s">
        <v>96</v>
      </c>
      <c r="C234" s="319" t="s">
        <v>96</v>
      </c>
      <c r="D234" s="320" t="str">
        <f ca="1">IF(B234&lt;&gt;"",IF(COUNTIF(账户资料!A:A,B234)=1,IF(B234="",0,VLOOKUP(B234,账户资料!A:B,2,FALSE)),"无此账户编码请备案后录入!"),"")</f>
        <v/>
      </c>
      <c r="E234" s="321" t="str">
        <f ca="1">IF(COUNTIF(账户资料!A:A,B234)=1,IF(B234="",0,VLOOKUP(B234,账户资料!A:C,3,FALSE)),"")</f>
        <v/>
      </c>
      <c r="F234" s="319" t="s">
        <v>96</v>
      </c>
      <c r="G234" s="322"/>
      <c r="H234" s="322"/>
      <c r="I234" s="323" t="str">
        <f ca="1" t="shared" si="5"/>
        <v/>
      </c>
    </row>
    <row r="235" customHeight="1" spans="1:9">
      <c r="A235" s="318" t="str">
        <f ca="1">IF(AND(G235&lt;&gt;"",G235&gt;0),MAX(A$3:A234,MAX(转付款存档!A:A))+1,"")</f>
        <v/>
      </c>
      <c r="B235" s="319" t="s">
        <v>96</v>
      </c>
      <c r="C235" s="319" t="s">
        <v>96</v>
      </c>
      <c r="D235" s="320" t="str">
        <f ca="1">IF(B235&lt;&gt;"",IF(COUNTIF(账户资料!A:A,B235)=1,IF(B235="",0,VLOOKUP(B235,账户资料!A:B,2,FALSE)),"无此账户编码请备案后录入!"),"")</f>
        <v/>
      </c>
      <c r="E235" s="321" t="str">
        <f ca="1">IF(COUNTIF(账户资料!A:A,B235)=1,IF(B235="",0,VLOOKUP(B235,账户资料!A:C,3,FALSE)),"")</f>
        <v/>
      </c>
      <c r="F235" s="319" t="s">
        <v>96</v>
      </c>
      <c r="G235" s="322"/>
      <c r="H235" s="322"/>
      <c r="I235" s="323" t="str">
        <f ca="1" t="shared" si="5"/>
        <v/>
      </c>
    </row>
    <row r="236" customHeight="1" spans="1:9">
      <c r="A236" s="318" t="str">
        <f ca="1">IF(AND(G236&lt;&gt;"",G236&gt;0),MAX(A$3:A235,MAX(转付款存档!A:A))+1,"")</f>
        <v/>
      </c>
      <c r="B236" s="319" t="s">
        <v>96</v>
      </c>
      <c r="C236" s="319" t="s">
        <v>96</v>
      </c>
      <c r="D236" s="320" t="str">
        <f ca="1">IF(B236&lt;&gt;"",IF(COUNTIF(账户资料!A:A,B236)=1,IF(B236="",0,VLOOKUP(B236,账户资料!A:B,2,FALSE)),"无此账户编码请备案后录入!"),"")</f>
        <v/>
      </c>
      <c r="E236" s="321" t="str">
        <f ca="1">IF(COUNTIF(账户资料!A:A,B236)=1,IF(B236="",0,VLOOKUP(B236,账户资料!A:C,3,FALSE)),"")</f>
        <v/>
      </c>
      <c r="F236" s="319" t="s">
        <v>96</v>
      </c>
      <c r="G236" s="322"/>
      <c r="H236" s="322"/>
      <c r="I236" s="323" t="str">
        <f ca="1" t="shared" si="5"/>
        <v/>
      </c>
    </row>
    <row r="237" customHeight="1" spans="1:9">
      <c r="A237" s="318" t="str">
        <f ca="1">IF(AND(G237&lt;&gt;"",G237&gt;0),MAX(A$3:A236,MAX(转付款存档!A:A))+1,"")</f>
        <v/>
      </c>
      <c r="B237" s="319" t="s">
        <v>96</v>
      </c>
      <c r="C237" s="319" t="s">
        <v>96</v>
      </c>
      <c r="D237" s="320" t="str">
        <f ca="1">IF(B237&lt;&gt;"",IF(COUNTIF(账户资料!A:A,B237)=1,IF(B237="",0,VLOOKUP(B237,账户资料!A:B,2,FALSE)),"无此账户编码请备案后录入!"),"")</f>
        <v/>
      </c>
      <c r="E237" s="321" t="str">
        <f ca="1">IF(COUNTIF(账户资料!A:A,B237)=1,IF(B237="",0,VLOOKUP(B237,账户资料!A:C,3,FALSE)),"")</f>
        <v/>
      </c>
      <c r="F237" s="319" t="s">
        <v>96</v>
      </c>
      <c r="G237" s="322"/>
      <c r="H237" s="322"/>
      <c r="I237" s="323" t="str">
        <f ca="1" t="shared" si="5"/>
        <v/>
      </c>
    </row>
    <row r="238" customHeight="1" spans="1:9">
      <c r="A238" s="318" t="str">
        <f ca="1">IF(AND(G238&lt;&gt;"",G238&gt;0),MAX(A$3:A237,MAX(转付款存档!A:A))+1,"")</f>
        <v/>
      </c>
      <c r="B238" s="319" t="s">
        <v>96</v>
      </c>
      <c r="C238" s="319" t="s">
        <v>96</v>
      </c>
      <c r="D238" s="320" t="str">
        <f ca="1">IF(B238&lt;&gt;"",IF(COUNTIF(账户资料!A:A,B238)=1,IF(B238="",0,VLOOKUP(B238,账户资料!A:B,2,FALSE)),"无此账户编码请备案后录入!"),"")</f>
        <v/>
      </c>
      <c r="E238" s="321" t="str">
        <f ca="1">IF(COUNTIF(账户资料!A:A,B238)=1,IF(B238="",0,VLOOKUP(B238,账户资料!A:C,3,FALSE)),"")</f>
        <v/>
      </c>
      <c r="F238" s="319" t="s">
        <v>96</v>
      </c>
      <c r="G238" s="322"/>
      <c r="H238" s="322"/>
      <c r="I238" s="323" t="str">
        <f ca="1" t="shared" si="5"/>
        <v/>
      </c>
    </row>
    <row r="239" customHeight="1" spans="1:9">
      <c r="A239" s="318" t="str">
        <f ca="1">IF(AND(G239&lt;&gt;"",G239&gt;0),MAX(A$3:A238,MAX(转付款存档!A:A))+1,"")</f>
        <v/>
      </c>
      <c r="B239" s="319" t="s">
        <v>96</v>
      </c>
      <c r="C239" s="319" t="s">
        <v>96</v>
      </c>
      <c r="D239" s="320" t="str">
        <f ca="1">IF(B239&lt;&gt;"",IF(COUNTIF(账户资料!A:A,B239)=1,IF(B239="",0,VLOOKUP(B239,账户资料!A:B,2,FALSE)),"无此账户编码请备案后录入!"),"")</f>
        <v/>
      </c>
      <c r="E239" s="321" t="str">
        <f ca="1">IF(COUNTIF(账户资料!A:A,B239)=1,IF(B239="",0,VLOOKUP(B239,账户资料!A:C,3,FALSE)),"")</f>
        <v/>
      </c>
      <c r="F239" s="319" t="s">
        <v>96</v>
      </c>
      <c r="G239" s="322"/>
      <c r="H239" s="322"/>
      <c r="I239" s="323" t="str">
        <f ca="1" t="shared" si="5"/>
        <v/>
      </c>
    </row>
    <row r="240" customHeight="1" spans="1:9">
      <c r="A240" s="318" t="str">
        <f ca="1">IF(AND(G240&lt;&gt;"",G240&gt;0),MAX(A$3:A239,MAX(转付款存档!A:A))+1,"")</f>
        <v/>
      </c>
      <c r="B240" s="319" t="s">
        <v>96</v>
      </c>
      <c r="C240" s="319" t="s">
        <v>96</v>
      </c>
      <c r="D240" s="320" t="str">
        <f ca="1">IF(B240&lt;&gt;"",IF(COUNTIF(账户资料!A:A,B240)=1,IF(B240="",0,VLOOKUP(B240,账户资料!A:B,2,FALSE)),"无此账户编码请备案后录入!"),"")</f>
        <v/>
      </c>
      <c r="E240" s="321" t="str">
        <f ca="1">IF(COUNTIF(账户资料!A:A,B240)=1,IF(B240="",0,VLOOKUP(B240,账户资料!A:C,3,FALSE)),"")</f>
        <v/>
      </c>
      <c r="F240" s="319" t="s">
        <v>96</v>
      </c>
      <c r="G240" s="322"/>
      <c r="H240" s="322"/>
      <c r="I240" s="323" t="str">
        <f ca="1" t="shared" si="5"/>
        <v/>
      </c>
    </row>
    <row r="241" customHeight="1" spans="1:9">
      <c r="A241" s="318" t="str">
        <f ca="1">IF(AND(G241&lt;&gt;"",G241&gt;0),MAX(A$3:A240,MAX(转付款存档!A:A))+1,"")</f>
        <v/>
      </c>
      <c r="B241" s="319" t="s">
        <v>96</v>
      </c>
      <c r="C241" s="319" t="s">
        <v>96</v>
      </c>
      <c r="D241" s="320" t="str">
        <f ca="1">IF(B241&lt;&gt;"",IF(COUNTIF(账户资料!A:A,B241)=1,IF(B241="",0,VLOOKUP(B241,账户资料!A:B,2,FALSE)),"无此账户编码请备案后录入!"),"")</f>
        <v/>
      </c>
      <c r="E241" s="321" t="str">
        <f ca="1">IF(COUNTIF(账户资料!A:A,B241)=1,IF(B241="",0,VLOOKUP(B241,账户资料!A:C,3,FALSE)),"")</f>
        <v/>
      </c>
      <c r="F241" s="319" t="s">
        <v>96</v>
      </c>
      <c r="G241" s="322"/>
      <c r="H241" s="322"/>
      <c r="I241" s="323" t="str">
        <f ca="1" t="shared" si="5"/>
        <v/>
      </c>
    </row>
    <row r="242" customHeight="1" spans="1:9">
      <c r="A242" s="318" t="str">
        <f ca="1">IF(AND(G242&lt;&gt;"",G242&gt;0),MAX(A$3:A241,MAX(转付款存档!A:A))+1,"")</f>
        <v/>
      </c>
      <c r="B242" s="319" t="s">
        <v>96</v>
      </c>
      <c r="C242" s="319" t="s">
        <v>96</v>
      </c>
      <c r="D242" s="320" t="str">
        <f ca="1">IF(B242&lt;&gt;"",IF(COUNTIF(账户资料!A:A,B242)=1,IF(B242="",0,VLOOKUP(B242,账户资料!A:B,2,FALSE)),"无此账户编码请备案后录入!"),"")</f>
        <v/>
      </c>
      <c r="E242" s="321" t="str">
        <f ca="1">IF(COUNTIF(账户资料!A:A,B242)=1,IF(B242="",0,VLOOKUP(B242,账户资料!A:C,3,FALSE)),"")</f>
        <v/>
      </c>
      <c r="F242" s="319" t="s">
        <v>96</v>
      </c>
      <c r="G242" s="322"/>
      <c r="H242" s="322"/>
      <c r="I242" s="323" t="str">
        <f ca="1" t="shared" si="5"/>
        <v/>
      </c>
    </row>
    <row r="243" customHeight="1" spans="1:9">
      <c r="A243" s="318" t="str">
        <f ca="1">IF(AND(G243&lt;&gt;"",G243&gt;0),MAX(A$3:A242,MAX(转付款存档!A:A))+1,"")</f>
        <v/>
      </c>
      <c r="B243" s="319" t="s">
        <v>96</v>
      </c>
      <c r="C243" s="319" t="s">
        <v>96</v>
      </c>
      <c r="D243" s="320" t="str">
        <f ca="1">IF(B243&lt;&gt;"",IF(COUNTIF(账户资料!A:A,B243)=1,IF(B243="",0,VLOOKUP(B243,账户资料!A:B,2,FALSE)),"无此账户编码请备案后录入!"),"")</f>
        <v/>
      </c>
      <c r="E243" s="321" t="str">
        <f ca="1">IF(COUNTIF(账户资料!A:A,B243)=1,IF(B243="",0,VLOOKUP(B243,账户资料!A:C,3,FALSE)),"")</f>
        <v/>
      </c>
      <c r="F243" s="319" t="s">
        <v>96</v>
      </c>
      <c r="G243" s="322"/>
      <c r="H243" s="322"/>
      <c r="I243" s="323" t="str">
        <f ca="1" t="shared" si="5"/>
        <v/>
      </c>
    </row>
    <row r="244" customHeight="1" spans="1:9">
      <c r="A244" s="318" t="str">
        <f ca="1">IF(AND(G244&lt;&gt;"",G244&gt;0),MAX(A$3:A243,MAX(转付款存档!A:A))+1,"")</f>
        <v/>
      </c>
      <c r="B244" s="319" t="s">
        <v>96</v>
      </c>
      <c r="C244" s="319" t="s">
        <v>96</v>
      </c>
      <c r="D244" s="320" t="str">
        <f ca="1">IF(B244&lt;&gt;"",IF(COUNTIF(账户资料!A:A,B244)=1,IF(B244="",0,VLOOKUP(B244,账户资料!A:B,2,FALSE)),"无此账户编码请备案后录入!"),"")</f>
        <v/>
      </c>
      <c r="E244" s="321" t="str">
        <f ca="1">IF(COUNTIF(账户资料!A:A,B244)=1,IF(B244="",0,VLOOKUP(B244,账户资料!A:C,3,FALSE)),"")</f>
        <v/>
      </c>
      <c r="F244" s="319" t="s">
        <v>96</v>
      </c>
      <c r="G244" s="322"/>
      <c r="H244" s="322"/>
      <c r="I244" s="323" t="str">
        <f ca="1" t="shared" si="5"/>
        <v/>
      </c>
    </row>
    <row r="245" customHeight="1" spans="1:9">
      <c r="A245" s="318" t="str">
        <f ca="1">IF(AND(G245&lt;&gt;"",G245&gt;0),MAX(A$3:A244,MAX(转付款存档!A:A))+1,"")</f>
        <v/>
      </c>
      <c r="B245" s="319" t="s">
        <v>96</v>
      </c>
      <c r="C245" s="319" t="s">
        <v>96</v>
      </c>
      <c r="D245" s="320" t="str">
        <f ca="1">IF(B245&lt;&gt;"",IF(COUNTIF(账户资料!A:A,B245)=1,IF(B245="",0,VLOOKUP(B245,账户资料!A:B,2,FALSE)),"无此账户编码请备案后录入!"),"")</f>
        <v/>
      </c>
      <c r="E245" s="321" t="str">
        <f ca="1">IF(COUNTIF(账户资料!A:A,B245)=1,IF(B245="",0,VLOOKUP(B245,账户资料!A:C,3,FALSE)),"")</f>
        <v/>
      </c>
      <c r="F245" s="319" t="s">
        <v>96</v>
      </c>
      <c r="G245" s="322"/>
      <c r="H245" s="322"/>
      <c r="I245" s="323" t="str">
        <f ca="1" t="shared" si="5"/>
        <v/>
      </c>
    </row>
    <row r="246" customHeight="1" spans="1:9">
      <c r="A246" s="318" t="str">
        <f ca="1">IF(AND(G246&lt;&gt;"",G246&gt;0),MAX(A$3:A245,MAX(转付款存档!A:A))+1,"")</f>
        <v/>
      </c>
      <c r="B246" s="319" t="s">
        <v>96</v>
      </c>
      <c r="C246" s="319" t="s">
        <v>96</v>
      </c>
      <c r="D246" s="320" t="str">
        <f ca="1">IF(B246&lt;&gt;"",IF(COUNTIF(账户资料!A:A,B246)=1,IF(B246="",0,VLOOKUP(B246,账户资料!A:B,2,FALSE)),"无此账户编码请备案后录入!"),"")</f>
        <v/>
      </c>
      <c r="E246" s="321" t="str">
        <f ca="1">IF(COUNTIF(账户资料!A:A,B246)=1,IF(B246="",0,VLOOKUP(B246,账户资料!A:C,3,FALSE)),"")</f>
        <v/>
      </c>
      <c r="F246" s="319" t="s">
        <v>96</v>
      </c>
      <c r="G246" s="322"/>
      <c r="H246" s="322"/>
      <c r="I246" s="323" t="str">
        <f ca="1" t="shared" si="5"/>
        <v/>
      </c>
    </row>
    <row r="247" customHeight="1" spans="1:9">
      <c r="A247" s="318" t="str">
        <f ca="1">IF(AND(G247&lt;&gt;"",G247&gt;0),MAX(A$3:A246,MAX(转付款存档!A:A))+1,"")</f>
        <v/>
      </c>
      <c r="B247" s="319" t="s">
        <v>96</v>
      </c>
      <c r="C247" s="319" t="s">
        <v>96</v>
      </c>
      <c r="D247" s="320" t="str">
        <f ca="1">IF(B247&lt;&gt;"",IF(COUNTIF(账户资料!A:A,B247)=1,IF(B247="",0,VLOOKUP(B247,账户资料!A:B,2,FALSE)),"无此账户编码请备案后录入!"),"")</f>
        <v/>
      </c>
      <c r="E247" s="321" t="str">
        <f ca="1">IF(COUNTIF(账户资料!A:A,B247)=1,IF(B247="",0,VLOOKUP(B247,账户资料!A:C,3,FALSE)),"")</f>
        <v/>
      </c>
      <c r="F247" s="319" t="s">
        <v>96</v>
      </c>
      <c r="G247" s="322"/>
      <c r="H247" s="322"/>
      <c r="I247" s="323" t="str">
        <f ca="1" t="shared" si="5"/>
        <v/>
      </c>
    </row>
    <row r="248" customHeight="1" spans="1:9">
      <c r="A248" s="318" t="str">
        <f ca="1">IF(AND(G248&lt;&gt;"",G248&gt;0),MAX(A$3:A247,MAX(转付款存档!A:A))+1,"")</f>
        <v/>
      </c>
      <c r="B248" s="319" t="s">
        <v>96</v>
      </c>
      <c r="C248" s="319" t="s">
        <v>96</v>
      </c>
      <c r="D248" s="320" t="str">
        <f ca="1">IF(B248&lt;&gt;"",IF(COUNTIF(账户资料!A:A,B248)=1,IF(B248="",0,VLOOKUP(B248,账户资料!A:B,2,FALSE)),"无此账户编码请备案后录入!"),"")</f>
        <v/>
      </c>
      <c r="E248" s="321" t="str">
        <f ca="1">IF(COUNTIF(账户资料!A:A,B248)=1,IF(B248="",0,VLOOKUP(B248,账户资料!A:C,3,FALSE)),"")</f>
        <v/>
      </c>
      <c r="F248" s="319" t="s">
        <v>96</v>
      </c>
      <c r="G248" s="322"/>
      <c r="H248" s="322"/>
      <c r="I248" s="323" t="str">
        <f ca="1" t="shared" si="5"/>
        <v/>
      </c>
    </row>
    <row r="249" customHeight="1" spans="1:9">
      <c r="A249" s="318" t="str">
        <f ca="1">IF(AND(G249&lt;&gt;"",G249&gt;0),MAX(A$3:A248,MAX(转付款存档!A:A))+1,"")</f>
        <v/>
      </c>
      <c r="B249" s="319" t="s">
        <v>96</v>
      </c>
      <c r="C249" s="319" t="s">
        <v>96</v>
      </c>
      <c r="D249" s="320" t="str">
        <f ca="1">IF(B249&lt;&gt;"",IF(COUNTIF(账户资料!A:A,B249)=1,IF(B249="",0,VLOOKUP(B249,账户资料!A:B,2,FALSE)),"无此账户编码请备案后录入!"),"")</f>
        <v/>
      </c>
      <c r="E249" s="321" t="str">
        <f ca="1">IF(COUNTIF(账户资料!A:A,B249)=1,IF(B249="",0,VLOOKUP(B249,账户资料!A:C,3,FALSE)),"")</f>
        <v/>
      </c>
      <c r="F249" s="319" t="s">
        <v>96</v>
      </c>
      <c r="G249" s="322"/>
      <c r="H249" s="322"/>
      <c r="I249" s="323" t="str">
        <f ca="1" t="shared" si="5"/>
        <v/>
      </c>
    </row>
    <row r="250" customHeight="1" spans="1:9">
      <c r="A250" s="318" t="str">
        <f ca="1">IF(AND(G250&lt;&gt;"",G250&gt;0),MAX(A$3:A249,MAX(转付款存档!A:A))+1,"")</f>
        <v/>
      </c>
      <c r="B250" s="319" t="s">
        <v>96</v>
      </c>
      <c r="C250" s="319" t="s">
        <v>96</v>
      </c>
      <c r="D250" s="320" t="str">
        <f ca="1">IF(B250&lt;&gt;"",IF(COUNTIF(账户资料!A:A,B250)=1,IF(B250="",0,VLOOKUP(B250,账户资料!A:B,2,FALSE)),"无此账户编码请备案后录入!"),"")</f>
        <v/>
      </c>
      <c r="E250" s="321" t="str">
        <f ca="1">IF(COUNTIF(账户资料!A:A,B250)=1,IF(B250="",0,VLOOKUP(B250,账户资料!A:C,3,FALSE)),"")</f>
        <v/>
      </c>
      <c r="F250" s="319" t="s">
        <v>96</v>
      </c>
      <c r="G250" s="322"/>
      <c r="H250" s="322"/>
      <c r="I250" s="323" t="str">
        <f ca="1" t="shared" si="5"/>
        <v/>
      </c>
    </row>
    <row r="251" customHeight="1" spans="1:9">
      <c r="A251" s="318" t="str">
        <f ca="1">IF(AND(G251&lt;&gt;"",G251&gt;0),MAX(A$3:A250,MAX(转付款存档!A:A))+1,"")</f>
        <v/>
      </c>
      <c r="B251" s="319" t="s">
        <v>96</v>
      </c>
      <c r="C251" s="319" t="s">
        <v>96</v>
      </c>
      <c r="D251" s="320" t="str">
        <f ca="1">IF(B251&lt;&gt;"",IF(COUNTIF(账户资料!A:A,B251)=1,IF(B251="",0,VLOOKUP(B251,账户资料!A:B,2,FALSE)),"无此账户编码请备案后录入!"),"")</f>
        <v/>
      </c>
      <c r="E251" s="321" t="str">
        <f ca="1">IF(COUNTIF(账户资料!A:A,B251)=1,IF(B251="",0,VLOOKUP(B251,账户资料!A:C,3,FALSE)),"")</f>
        <v/>
      </c>
      <c r="F251" s="319" t="s">
        <v>96</v>
      </c>
      <c r="G251" s="322"/>
      <c r="H251" s="322"/>
      <c r="I251" s="323" t="str">
        <f ca="1" t="shared" si="5"/>
        <v/>
      </c>
    </row>
    <row r="252" customHeight="1" spans="1:9">
      <c r="A252" s="318" t="str">
        <f ca="1">IF(AND(G252&lt;&gt;"",G252&gt;0),MAX(A$3:A251,MAX(转付款存档!A:A))+1,"")</f>
        <v/>
      </c>
      <c r="B252" s="319" t="s">
        <v>96</v>
      </c>
      <c r="C252" s="319" t="s">
        <v>96</v>
      </c>
      <c r="D252" s="320" t="str">
        <f ca="1">IF(B252&lt;&gt;"",IF(COUNTIF(账户资料!A:A,B252)=1,IF(B252="",0,VLOOKUP(B252,账户资料!A:B,2,FALSE)),"无此账户编码请备案后录入!"),"")</f>
        <v/>
      </c>
      <c r="E252" s="321" t="str">
        <f ca="1">IF(COUNTIF(账户资料!A:A,B252)=1,IF(B252="",0,VLOOKUP(B252,账户资料!A:C,3,FALSE)),"")</f>
        <v/>
      </c>
      <c r="F252" s="319" t="s">
        <v>96</v>
      </c>
      <c r="G252" s="322"/>
      <c r="H252" s="322"/>
      <c r="I252" s="323" t="str">
        <f ca="1" t="shared" si="5"/>
        <v/>
      </c>
    </row>
    <row r="253" customHeight="1" spans="1:9">
      <c r="A253" s="318" t="str">
        <f ca="1">IF(AND(G253&lt;&gt;"",G253&gt;0),MAX(A$3:A252,MAX(转付款存档!A:A))+1,"")</f>
        <v/>
      </c>
      <c r="B253" s="319" t="s">
        <v>96</v>
      </c>
      <c r="C253" s="319" t="s">
        <v>96</v>
      </c>
      <c r="D253" s="320" t="str">
        <f ca="1">IF(B253&lt;&gt;"",IF(COUNTIF(账户资料!A:A,B253)=1,IF(B253="",0,VLOOKUP(B253,账户资料!A:B,2,FALSE)),"无此账户编码请备案后录入!"),"")</f>
        <v/>
      </c>
      <c r="E253" s="321" t="str">
        <f ca="1">IF(COUNTIF(账户资料!A:A,B253)=1,IF(B253="",0,VLOOKUP(B253,账户资料!A:C,3,FALSE)),"")</f>
        <v/>
      </c>
      <c r="F253" s="319" t="s">
        <v>96</v>
      </c>
      <c r="G253" s="322"/>
      <c r="H253" s="322"/>
      <c r="I253" s="323" t="str">
        <f ca="1" t="shared" si="5"/>
        <v/>
      </c>
    </row>
    <row r="254" customHeight="1" spans="1:9">
      <c r="A254" s="318" t="str">
        <f ca="1">IF(AND(G254&lt;&gt;"",G254&gt;0),MAX(A$3:A253,MAX(转付款存档!A:A))+1,"")</f>
        <v/>
      </c>
      <c r="B254" s="319" t="s">
        <v>96</v>
      </c>
      <c r="C254" s="319" t="s">
        <v>96</v>
      </c>
      <c r="D254" s="320" t="str">
        <f ca="1">IF(B254&lt;&gt;"",IF(COUNTIF(账户资料!A:A,B254)=1,IF(B254="",0,VLOOKUP(B254,账户资料!A:B,2,FALSE)),"无此账户编码请备案后录入!"),"")</f>
        <v/>
      </c>
      <c r="E254" s="321" t="str">
        <f ca="1">IF(COUNTIF(账户资料!A:A,B254)=1,IF(B254="",0,VLOOKUP(B254,账户资料!A:C,3,FALSE)),"")</f>
        <v/>
      </c>
      <c r="F254" s="319" t="s">
        <v>96</v>
      </c>
      <c r="G254" s="322"/>
      <c r="H254" s="322"/>
      <c r="I254" s="323" t="str">
        <f ca="1" t="shared" si="5"/>
        <v/>
      </c>
    </row>
    <row r="255" customHeight="1" spans="1:9">
      <c r="A255" s="318" t="str">
        <f ca="1">IF(AND(G255&lt;&gt;"",G255&gt;0),MAX(A$3:A254,MAX(转付款存档!A:A))+1,"")</f>
        <v/>
      </c>
      <c r="B255" s="319" t="s">
        <v>96</v>
      </c>
      <c r="C255" s="319" t="s">
        <v>96</v>
      </c>
      <c r="D255" s="320" t="str">
        <f ca="1">IF(B255&lt;&gt;"",IF(COUNTIF(账户资料!A:A,B255)=1,IF(B255="",0,VLOOKUP(B255,账户资料!A:B,2,FALSE)),"无此账户编码请备案后录入!"),"")</f>
        <v/>
      </c>
      <c r="E255" s="321" t="str">
        <f ca="1">IF(COUNTIF(账户资料!A:A,B255)=1,IF(B255="",0,VLOOKUP(B255,账户资料!A:C,3,FALSE)),"")</f>
        <v/>
      </c>
      <c r="F255" s="319" t="s">
        <v>96</v>
      </c>
      <c r="G255" s="322"/>
      <c r="H255" s="322"/>
      <c r="I255" s="323" t="str">
        <f ca="1" t="shared" si="5"/>
        <v/>
      </c>
    </row>
    <row r="256" customHeight="1" spans="1:9">
      <c r="A256" s="318" t="str">
        <f ca="1">IF(AND(G256&lt;&gt;"",G256&gt;0),MAX(A$3:A255,MAX(转付款存档!A:A))+1,"")</f>
        <v/>
      </c>
      <c r="B256" s="319" t="s">
        <v>96</v>
      </c>
      <c r="C256" s="319" t="s">
        <v>96</v>
      </c>
      <c r="D256" s="320" t="str">
        <f ca="1">IF(B256&lt;&gt;"",IF(COUNTIF(账户资料!A:A,B256)=1,IF(B256="",0,VLOOKUP(B256,账户资料!A:B,2,FALSE)),"无此账户编码请备案后录入!"),"")</f>
        <v/>
      </c>
      <c r="E256" s="321" t="str">
        <f ca="1">IF(COUNTIF(账户资料!A:A,B256)=1,IF(B256="",0,VLOOKUP(B256,账户资料!A:C,3,FALSE)),"")</f>
        <v/>
      </c>
      <c r="F256" s="319" t="s">
        <v>96</v>
      </c>
      <c r="G256" s="322"/>
      <c r="H256" s="322"/>
      <c r="I256" s="323" t="str">
        <f ca="1" t="shared" si="5"/>
        <v/>
      </c>
    </row>
    <row r="257" customHeight="1" spans="1:9">
      <c r="A257" s="318" t="str">
        <f ca="1">IF(AND(G257&lt;&gt;"",G257&gt;0),MAX(A$3:A256,MAX(转付款存档!A:A))+1,"")</f>
        <v/>
      </c>
      <c r="B257" s="319" t="s">
        <v>96</v>
      </c>
      <c r="C257" s="319" t="s">
        <v>96</v>
      </c>
      <c r="D257" s="320" t="str">
        <f ca="1">IF(B257&lt;&gt;"",IF(COUNTIF(账户资料!A:A,B257)=1,IF(B257="",0,VLOOKUP(B257,账户资料!A:B,2,FALSE)),"无此账户编码请备案后录入!"),"")</f>
        <v/>
      </c>
      <c r="E257" s="321" t="str">
        <f ca="1">IF(COUNTIF(账户资料!A:A,B257)=1,IF(B257="",0,VLOOKUP(B257,账户资料!A:C,3,FALSE)),"")</f>
        <v/>
      </c>
      <c r="F257" s="319" t="s">
        <v>96</v>
      </c>
      <c r="G257" s="322"/>
      <c r="H257" s="322"/>
      <c r="I257" s="323" t="str">
        <f ca="1" t="shared" si="5"/>
        <v/>
      </c>
    </row>
    <row r="258" customHeight="1" spans="1:9">
      <c r="A258" s="318" t="str">
        <f ca="1">IF(AND(G258&lt;&gt;"",G258&gt;0),MAX(A$3:A257,MAX(转付款存档!A:A))+1,"")</f>
        <v/>
      </c>
      <c r="B258" s="319" t="s">
        <v>96</v>
      </c>
      <c r="C258" s="319" t="s">
        <v>96</v>
      </c>
      <c r="D258" s="320" t="str">
        <f ca="1">IF(B258&lt;&gt;"",IF(COUNTIF(账户资料!A:A,B258)=1,IF(B258="",0,VLOOKUP(B258,账户资料!A:B,2,FALSE)),"无此账户编码请备案后录入!"),"")</f>
        <v/>
      </c>
      <c r="E258" s="321" t="str">
        <f ca="1">IF(COUNTIF(账户资料!A:A,B258)=1,IF(B258="",0,VLOOKUP(B258,账户资料!A:C,3,FALSE)),"")</f>
        <v/>
      </c>
      <c r="F258" s="319" t="s">
        <v>96</v>
      </c>
      <c r="G258" s="322"/>
      <c r="H258" s="322"/>
      <c r="I258" s="323" t="str">
        <f ca="1" t="shared" si="5"/>
        <v/>
      </c>
    </row>
    <row r="259" customHeight="1" spans="1:9">
      <c r="A259" s="318" t="str">
        <f ca="1">IF(AND(G259&lt;&gt;"",G259&gt;0),MAX(A$3:A258,MAX(转付款存档!A:A))+1,"")</f>
        <v/>
      </c>
      <c r="B259" s="319" t="s">
        <v>96</v>
      </c>
      <c r="C259" s="319" t="s">
        <v>96</v>
      </c>
      <c r="D259" s="320" t="str">
        <f ca="1">IF(B259&lt;&gt;"",IF(COUNTIF(账户资料!A:A,B259)=1,IF(B259="",0,VLOOKUP(B259,账户资料!A:B,2,FALSE)),"无此账户编码请备案后录入!"),"")</f>
        <v/>
      </c>
      <c r="E259" s="321" t="str">
        <f ca="1">IF(COUNTIF(账户资料!A:A,B259)=1,IF(B259="",0,VLOOKUP(B259,账户资料!A:C,3,FALSE)),"")</f>
        <v/>
      </c>
      <c r="F259" s="319" t="s">
        <v>96</v>
      </c>
      <c r="G259" s="322"/>
      <c r="H259" s="322"/>
      <c r="I259" s="323" t="str">
        <f ca="1" t="shared" si="5"/>
        <v/>
      </c>
    </row>
    <row r="260" customHeight="1" spans="1:9">
      <c r="A260" s="318" t="str">
        <f ca="1">IF(AND(G260&lt;&gt;"",G260&gt;0),MAX(A$3:A259,MAX(转付款存档!A:A))+1,"")</f>
        <v/>
      </c>
      <c r="B260" s="319" t="s">
        <v>96</v>
      </c>
      <c r="C260" s="319" t="s">
        <v>96</v>
      </c>
      <c r="D260" s="320" t="str">
        <f ca="1">IF(B260&lt;&gt;"",IF(COUNTIF(账户资料!A:A,B260)=1,IF(B260="",0,VLOOKUP(B260,账户资料!A:B,2,FALSE)),"无此账户编码请备案后录入!"),"")</f>
        <v/>
      </c>
      <c r="E260" s="321" t="str">
        <f ca="1">IF(COUNTIF(账户资料!A:A,B260)=1,IF(B260="",0,VLOOKUP(B260,账户资料!A:C,3,FALSE)),"")</f>
        <v/>
      </c>
      <c r="F260" s="319" t="s">
        <v>96</v>
      </c>
      <c r="G260" s="322"/>
      <c r="H260" s="322"/>
      <c r="I260" s="323" t="str">
        <f ca="1" t="shared" si="5"/>
        <v/>
      </c>
    </row>
    <row r="261" customHeight="1" spans="1:9">
      <c r="A261" s="318" t="str">
        <f ca="1">IF(AND(G261&lt;&gt;"",G261&gt;0),MAX(A$3:A260,MAX(转付款存档!A:A))+1,"")</f>
        <v/>
      </c>
      <c r="B261" s="319" t="s">
        <v>96</v>
      </c>
      <c r="C261" s="319" t="s">
        <v>96</v>
      </c>
      <c r="D261" s="320" t="str">
        <f ca="1">IF(B261&lt;&gt;"",IF(COUNTIF(账户资料!A:A,B261)=1,IF(B261="",0,VLOOKUP(B261,账户资料!A:B,2,FALSE)),"无此账户编码请备案后录入!"),"")</f>
        <v/>
      </c>
      <c r="E261" s="321" t="str">
        <f ca="1">IF(COUNTIF(账户资料!A:A,B261)=1,IF(B261="",0,VLOOKUP(B261,账户资料!A:C,3,FALSE)),"")</f>
        <v/>
      </c>
      <c r="F261" s="319" t="s">
        <v>96</v>
      </c>
      <c r="G261" s="322"/>
      <c r="H261" s="322"/>
      <c r="I261" s="323" t="str">
        <f ca="1" t="shared" si="5"/>
        <v/>
      </c>
    </row>
    <row r="262" customHeight="1" spans="1:9">
      <c r="A262" s="318" t="str">
        <f ca="1">IF(AND(G262&lt;&gt;"",G262&gt;0),MAX(A$3:A261,MAX(转付款存档!A:A))+1,"")</f>
        <v/>
      </c>
      <c r="B262" s="319" t="s">
        <v>96</v>
      </c>
      <c r="C262" s="319" t="s">
        <v>96</v>
      </c>
      <c r="D262" s="320" t="str">
        <f ca="1">IF(B262&lt;&gt;"",IF(COUNTIF(账户资料!A:A,B262)=1,IF(B262="",0,VLOOKUP(B262,账户资料!A:B,2,FALSE)),"无此账户编码请备案后录入!"),"")</f>
        <v/>
      </c>
      <c r="E262" s="321" t="str">
        <f ca="1">IF(COUNTIF(账户资料!A:A,B262)=1,IF(B262="",0,VLOOKUP(B262,账户资料!A:C,3,FALSE)),"")</f>
        <v/>
      </c>
      <c r="F262" s="319" t="s">
        <v>96</v>
      </c>
      <c r="G262" s="322"/>
      <c r="H262" s="322"/>
      <c r="I262" s="323" t="str">
        <f ca="1" t="shared" si="5"/>
        <v/>
      </c>
    </row>
    <row r="263" customHeight="1" spans="1:9">
      <c r="A263" s="318" t="str">
        <f ca="1">IF(AND(G263&lt;&gt;"",G263&gt;0),MAX(A$3:A262,MAX(转付款存档!A:A))+1,"")</f>
        <v/>
      </c>
      <c r="B263" s="319" t="s">
        <v>96</v>
      </c>
      <c r="C263" s="319" t="s">
        <v>96</v>
      </c>
      <c r="D263" s="320" t="str">
        <f ca="1">IF(B263&lt;&gt;"",IF(COUNTIF(账户资料!A:A,B263)=1,IF(B263="",0,VLOOKUP(B263,账户资料!A:B,2,FALSE)),"无此账户编码请备案后录入!"),"")</f>
        <v/>
      </c>
      <c r="E263" s="321" t="str">
        <f ca="1">IF(COUNTIF(账户资料!A:A,B263)=1,IF(B263="",0,VLOOKUP(B263,账户资料!A:C,3,FALSE)),"")</f>
        <v/>
      </c>
      <c r="F263" s="319" t="s">
        <v>96</v>
      </c>
      <c r="G263" s="322"/>
      <c r="H263" s="322"/>
      <c r="I263" s="323" t="str">
        <f ca="1" t="shared" si="5"/>
        <v/>
      </c>
    </row>
    <row r="264" customHeight="1" spans="1:9">
      <c r="A264" s="318" t="str">
        <f ca="1">IF(AND(G264&lt;&gt;"",G264&gt;0),MAX(A$3:A263,MAX(转付款存档!A:A))+1,"")</f>
        <v/>
      </c>
      <c r="B264" s="319" t="s">
        <v>96</v>
      </c>
      <c r="C264" s="319" t="s">
        <v>96</v>
      </c>
      <c r="D264" s="320" t="str">
        <f ca="1">IF(B264&lt;&gt;"",IF(COUNTIF(账户资料!A:A,B264)=1,IF(B264="",0,VLOOKUP(B264,账户资料!A:B,2,FALSE)),"无此账户编码请备案后录入!"),"")</f>
        <v/>
      </c>
      <c r="E264" s="321" t="str">
        <f ca="1">IF(COUNTIF(账户资料!A:A,B264)=1,IF(B264="",0,VLOOKUP(B264,账户资料!A:C,3,FALSE)),"")</f>
        <v/>
      </c>
      <c r="F264" s="319" t="s">
        <v>96</v>
      </c>
      <c r="G264" s="322"/>
      <c r="H264" s="322"/>
      <c r="I264" s="323" t="str">
        <f ca="1" t="shared" si="5"/>
        <v/>
      </c>
    </row>
    <row r="265" customHeight="1" spans="1:9">
      <c r="A265" s="318" t="str">
        <f ca="1">IF(AND(G265&lt;&gt;"",G265&gt;0),MAX(A$3:A264,MAX(转付款存档!A:A))+1,"")</f>
        <v/>
      </c>
      <c r="B265" s="319" t="s">
        <v>96</v>
      </c>
      <c r="C265" s="319" t="s">
        <v>96</v>
      </c>
      <c r="D265" s="320" t="str">
        <f ca="1">IF(B265&lt;&gt;"",IF(COUNTIF(账户资料!A:A,B265)=1,IF(B265="",0,VLOOKUP(B265,账户资料!A:B,2,FALSE)),"无此账户编码请备案后录入!"),"")</f>
        <v/>
      </c>
      <c r="E265" s="321" t="str">
        <f ca="1">IF(COUNTIF(账户资料!A:A,B265)=1,IF(B265="",0,VLOOKUP(B265,账户资料!A:C,3,FALSE)),"")</f>
        <v/>
      </c>
      <c r="F265" s="319" t="s">
        <v>96</v>
      </c>
      <c r="G265" s="322"/>
      <c r="H265" s="322"/>
      <c r="I265" s="323" t="str">
        <f ca="1" t="shared" si="5"/>
        <v/>
      </c>
    </row>
    <row r="266" customHeight="1" spans="1:9">
      <c r="A266" s="318" t="str">
        <f ca="1">IF(AND(G266&lt;&gt;"",G266&gt;0),MAX(A$3:A265,MAX(转付款存档!A:A))+1,"")</f>
        <v/>
      </c>
      <c r="B266" s="319" t="s">
        <v>96</v>
      </c>
      <c r="C266" s="319" t="s">
        <v>96</v>
      </c>
      <c r="D266" s="320" t="str">
        <f ca="1">IF(B266&lt;&gt;"",IF(COUNTIF(账户资料!A:A,B266)=1,IF(B266="",0,VLOOKUP(B266,账户资料!A:B,2,FALSE)),"无此账户编码请备案后录入!"),"")</f>
        <v/>
      </c>
      <c r="E266" s="321" t="str">
        <f ca="1">IF(COUNTIF(账户资料!A:A,B266)=1,IF(B266="",0,VLOOKUP(B266,账户资料!A:C,3,FALSE)),"")</f>
        <v/>
      </c>
      <c r="F266" s="319" t="s">
        <v>96</v>
      </c>
      <c r="G266" s="322"/>
      <c r="H266" s="322"/>
      <c r="I266" s="323" t="str">
        <f ca="1" t="shared" si="5"/>
        <v/>
      </c>
    </row>
    <row r="267" customHeight="1" spans="1:9">
      <c r="A267" s="318" t="str">
        <f ca="1">IF(AND(G267&lt;&gt;"",G267&gt;0),MAX(A$3:A266,MAX(转付款存档!A:A))+1,"")</f>
        <v/>
      </c>
      <c r="B267" s="319" t="s">
        <v>96</v>
      </c>
      <c r="C267" s="319" t="s">
        <v>96</v>
      </c>
      <c r="D267" s="320" t="str">
        <f ca="1">IF(B267&lt;&gt;"",IF(COUNTIF(账户资料!A:A,B267)=1,IF(B267="",0,VLOOKUP(B267,账户资料!A:B,2,FALSE)),"无此账户编码请备案后录入!"),"")</f>
        <v/>
      </c>
      <c r="E267" s="321" t="str">
        <f ca="1">IF(COUNTIF(账户资料!A:A,B267)=1,IF(B267="",0,VLOOKUP(B267,账户资料!A:C,3,FALSE)),"")</f>
        <v/>
      </c>
      <c r="F267" s="319" t="s">
        <v>96</v>
      </c>
      <c r="G267" s="322"/>
      <c r="H267" s="322"/>
      <c r="I267" s="323" t="str">
        <f ca="1" t="shared" si="5"/>
        <v/>
      </c>
    </row>
    <row r="268" customHeight="1" spans="1:9">
      <c r="A268" s="318" t="str">
        <f ca="1">IF(AND(G268&lt;&gt;"",G268&gt;0),MAX(A$3:A267,MAX(转付款存档!A:A))+1,"")</f>
        <v/>
      </c>
      <c r="B268" s="319" t="s">
        <v>96</v>
      </c>
      <c r="C268" s="319" t="s">
        <v>96</v>
      </c>
      <c r="D268" s="320" t="str">
        <f ca="1">IF(B268&lt;&gt;"",IF(COUNTIF(账户资料!A:A,B268)=1,IF(B268="",0,VLOOKUP(B268,账户资料!A:B,2,FALSE)),"无此账户编码请备案后录入!"),"")</f>
        <v/>
      </c>
      <c r="E268" s="321" t="str">
        <f ca="1">IF(COUNTIF(账户资料!A:A,B268)=1,IF(B268="",0,VLOOKUP(B268,账户资料!A:C,3,FALSE)),"")</f>
        <v/>
      </c>
      <c r="F268" s="319" t="s">
        <v>96</v>
      </c>
      <c r="G268" s="322"/>
      <c r="H268" s="322"/>
      <c r="I268" s="323" t="str">
        <f ca="1" t="shared" si="5"/>
        <v/>
      </c>
    </row>
    <row r="269" customHeight="1" spans="1:9">
      <c r="A269" s="318" t="str">
        <f ca="1">IF(AND(G269&lt;&gt;"",G269&gt;0),MAX(A$3:A268,MAX(转付款存档!A:A))+1,"")</f>
        <v/>
      </c>
      <c r="B269" s="319" t="s">
        <v>96</v>
      </c>
      <c r="C269" s="319" t="s">
        <v>96</v>
      </c>
      <c r="D269" s="320" t="str">
        <f ca="1">IF(B269&lt;&gt;"",IF(COUNTIF(账户资料!A:A,B269)=1,IF(B269="",0,VLOOKUP(B269,账户资料!A:B,2,FALSE)),"无此账户编码请备案后录入!"),"")</f>
        <v/>
      </c>
      <c r="E269" s="321" t="str">
        <f ca="1">IF(COUNTIF(账户资料!A:A,B269)=1,IF(B269="",0,VLOOKUP(B269,账户资料!A:C,3,FALSE)),"")</f>
        <v/>
      </c>
      <c r="F269" s="319" t="s">
        <v>96</v>
      </c>
      <c r="G269" s="322"/>
      <c r="H269" s="322"/>
      <c r="I269" s="323" t="str">
        <f ca="1" t="shared" si="5"/>
        <v/>
      </c>
    </row>
    <row r="270" customHeight="1" spans="1:9">
      <c r="A270" s="318" t="str">
        <f ca="1">IF(AND(G270&lt;&gt;"",G270&gt;0),MAX(A$3:A269,MAX(转付款存档!A:A))+1,"")</f>
        <v/>
      </c>
      <c r="B270" s="319" t="s">
        <v>96</v>
      </c>
      <c r="C270" s="319" t="s">
        <v>96</v>
      </c>
      <c r="D270" s="320" t="str">
        <f ca="1">IF(B270&lt;&gt;"",IF(COUNTIF(账户资料!A:A,B270)=1,IF(B270="",0,VLOOKUP(B270,账户资料!A:B,2,FALSE)),"无此账户编码请备案后录入!"),"")</f>
        <v/>
      </c>
      <c r="E270" s="321" t="str">
        <f ca="1">IF(COUNTIF(账户资料!A:A,B270)=1,IF(B270="",0,VLOOKUP(B270,账户资料!A:C,3,FALSE)),"")</f>
        <v/>
      </c>
      <c r="F270" s="319" t="s">
        <v>96</v>
      </c>
      <c r="G270" s="322"/>
      <c r="H270" s="322"/>
      <c r="I270" s="323" t="str">
        <f ca="1" t="shared" si="5"/>
        <v/>
      </c>
    </row>
    <row r="271" customHeight="1" spans="1:9">
      <c r="A271" s="318" t="str">
        <f ca="1">IF(AND(G271&lt;&gt;"",G271&gt;0),MAX(A$3:A270,MAX(转付款存档!A:A))+1,"")</f>
        <v/>
      </c>
      <c r="B271" s="319" t="s">
        <v>96</v>
      </c>
      <c r="C271" s="319" t="s">
        <v>96</v>
      </c>
      <c r="D271" s="320" t="str">
        <f ca="1">IF(B271&lt;&gt;"",IF(COUNTIF(账户资料!A:A,B271)=1,IF(B271="",0,VLOOKUP(B271,账户资料!A:B,2,FALSE)),"无此账户编码请备案后录入!"),"")</f>
        <v/>
      </c>
      <c r="E271" s="321" t="str">
        <f ca="1">IF(COUNTIF(账户资料!A:A,B271)=1,IF(B271="",0,VLOOKUP(B271,账户资料!A:C,3,FALSE)),"")</f>
        <v/>
      </c>
      <c r="F271" s="319" t="s">
        <v>96</v>
      </c>
      <c r="G271" s="322"/>
      <c r="H271" s="322"/>
      <c r="I271" s="323" t="str">
        <f ca="1" t="shared" si="5"/>
        <v/>
      </c>
    </row>
    <row r="272" customHeight="1" spans="1:9">
      <c r="A272" s="318" t="str">
        <f ca="1">IF(AND(G272&lt;&gt;"",G272&gt;0),MAX(A$3:A271,MAX(转付款存档!A:A))+1,"")</f>
        <v/>
      </c>
      <c r="B272" s="319" t="s">
        <v>96</v>
      </c>
      <c r="C272" s="319" t="s">
        <v>96</v>
      </c>
      <c r="D272" s="320" t="str">
        <f ca="1">IF(B272&lt;&gt;"",IF(COUNTIF(账户资料!A:A,B272)=1,IF(B272="",0,VLOOKUP(B272,账户资料!A:B,2,FALSE)),"无此账户编码请备案后录入!"),"")</f>
        <v/>
      </c>
      <c r="E272" s="321" t="str">
        <f ca="1">IF(COUNTIF(账户资料!A:A,B272)=1,IF(B272="",0,VLOOKUP(B272,账户资料!A:C,3,FALSE)),"")</f>
        <v/>
      </c>
      <c r="F272" s="319" t="s">
        <v>96</v>
      </c>
      <c r="G272" s="322"/>
      <c r="H272" s="322"/>
      <c r="I272" s="323" t="str">
        <f ca="1" t="shared" si="5"/>
        <v/>
      </c>
    </row>
    <row r="273" customHeight="1" spans="1:9">
      <c r="A273" s="318" t="str">
        <f ca="1">IF(AND(G273&lt;&gt;"",G273&gt;0),MAX(A$3:A272,MAX(转付款存档!A:A))+1,"")</f>
        <v/>
      </c>
      <c r="B273" s="319" t="s">
        <v>96</v>
      </c>
      <c r="C273" s="319" t="s">
        <v>96</v>
      </c>
      <c r="D273" s="320" t="str">
        <f ca="1">IF(B273&lt;&gt;"",IF(COUNTIF(账户资料!A:A,B273)=1,IF(B273="",0,VLOOKUP(B273,账户资料!A:B,2,FALSE)),"无此账户编码请备案后录入!"),"")</f>
        <v/>
      </c>
      <c r="E273" s="321" t="str">
        <f ca="1">IF(COUNTIF(账户资料!A:A,B273)=1,IF(B273="",0,VLOOKUP(B273,账户资料!A:C,3,FALSE)),"")</f>
        <v/>
      </c>
      <c r="F273" s="319" t="s">
        <v>96</v>
      </c>
      <c r="G273" s="322"/>
      <c r="H273" s="322"/>
      <c r="I273" s="323" t="str">
        <f ca="1" t="shared" si="5"/>
        <v/>
      </c>
    </row>
    <row r="274" customHeight="1" spans="1:9">
      <c r="A274" s="318" t="str">
        <f ca="1">IF(AND(G274&lt;&gt;"",G274&gt;0),MAX(A$3:A273,MAX(转付款存档!A:A))+1,"")</f>
        <v/>
      </c>
      <c r="B274" s="319" t="s">
        <v>96</v>
      </c>
      <c r="C274" s="319" t="s">
        <v>96</v>
      </c>
      <c r="D274" s="320" t="str">
        <f ca="1">IF(B274&lt;&gt;"",IF(COUNTIF(账户资料!A:A,B274)=1,IF(B274="",0,VLOOKUP(B274,账户资料!A:B,2,FALSE)),"无此账户编码请备案后录入!"),"")</f>
        <v/>
      </c>
      <c r="E274" s="321" t="str">
        <f ca="1">IF(COUNTIF(账户资料!A:A,B274)=1,IF(B274="",0,VLOOKUP(B274,账户资料!A:C,3,FALSE)),"")</f>
        <v/>
      </c>
      <c r="F274" s="319" t="s">
        <v>96</v>
      </c>
      <c r="G274" s="322"/>
      <c r="H274" s="322"/>
      <c r="I274" s="323" t="str">
        <f ca="1" t="shared" ref="I274:I337" si="6">IF(ISBLANK(G274),"",IF(I274="",TEXT(NOW(),"yyyy-m-d"),I274))</f>
        <v/>
      </c>
    </row>
    <row r="275" customHeight="1" spans="1:9">
      <c r="A275" s="318" t="str">
        <f ca="1">IF(AND(G275&lt;&gt;"",G275&gt;0),MAX(A$3:A274,MAX(转付款存档!A:A))+1,"")</f>
        <v/>
      </c>
      <c r="B275" s="319" t="s">
        <v>96</v>
      </c>
      <c r="C275" s="319" t="s">
        <v>96</v>
      </c>
      <c r="D275" s="320" t="str">
        <f ca="1">IF(B275&lt;&gt;"",IF(COUNTIF(账户资料!A:A,B275)=1,IF(B275="",0,VLOOKUP(B275,账户资料!A:B,2,FALSE)),"无此账户编码请备案后录入!"),"")</f>
        <v/>
      </c>
      <c r="E275" s="321" t="str">
        <f ca="1">IF(COUNTIF(账户资料!A:A,B275)=1,IF(B275="",0,VLOOKUP(B275,账户资料!A:C,3,FALSE)),"")</f>
        <v/>
      </c>
      <c r="F275" s="319" t="s">
        <v>96</v>
      </c>
      <c r="G275" s="322"/>
      <c r="H275" s="322"/>
      <c r="I275" s="323" t="str">
        <f ca="1" t="shared" si="6"/>
        <v/>
      </c>
    </row>
    <row r="276" customHeight="1" spans="1:9">
      <c r="A276" s="318" t="str">
        <f ca="1">IF(AND(G276&lt;&gt;"",G276&gt;0),MAX(A$3:A275,MAX(转付款存档!A:A))+1,"")</f>
        <v/>
      </c>
      <c r="B276" s="319" t="s">
        <v>96</v>
      </c>
      <c r="C276" s="319" t="s">
        <v>96</v>
      </c>
      <c r="D276" s="320" t="str">
        <f ca="1">IF(B276&lt;&gt;"",IF(COUNTIF(账户资料!A:A,B276)=1,IF(B276="",0,VLOOKUP(B276,账户资料!A:B,2,FALSE)),"无此账户编码请备案后录入!"),"")</f>
        <v/>
      </c>
      <c r="E276" s="321" t="str">
        <f ca="1">IF(COUNTIF(账户资料!A:A,B276)=1,IF(B276="",0,VLOOKUP(B276,账户资料!A:C,3,FALSE)),"")</f>
        <v/>
      </c>
      <c r="F276" s="319" t="s">
        <v>96</v>
      </c>
      <c r="G276" s="322"/>
      <c r="H276" s="322"/>
      <c r="I276" s="323" t="str">
        <f ca="1" t="shared" si="6"/>
        <v/>
      </c>
    </row>
    <row r="277" customHeight="1" spans="1:9">
      <c r="A277" s="318" t="str">
        <f ca="1">IF(AND(G277&lt;&gt;"",G277&gt;0),MAX(A$3:A276,MAX(转付款存档!A:A))+1,"")</f>
        <v/>
      </c>
      <c r="B277" s="319" t="s">
        <v>96</v>
      </c>
      <c r="C277" s="319" t="s">
        <v>96</v>
      </c>
      <c r="D277" s="320" t="str">
        <f ca="1">IF(B277&lt;&gt;"",IF(COUNTIF(账户资料!A:A,B277)=1,IF(B277="",0,VLOOKUP(B277,账户资料!A:B,2,FALSE)),"无此账户编码请备案后录入!"),"")</f>
        <v/>
      </c>
      <c r="E277" s="321" t="str">
        <f ca="1">IF(COUNTIF(账户资料!A:A,B277)=1,IF(B277="",0,VLOOKUP(B277,账户资料!A:C,3,FALSE)),"")</f>
        <v/>
      </c>
      <c r="F277" s="319" t="s">
        <v>96</v>
      </c>
      <c r="G277" s="322"/>
      <c r="H277" s="322"/>
      <c r="I277" s="323" t="str">
        <f ca="1" t="shared" si="6"/>
        <v/>
      </c>
    </row>
    <row r="278" customHeight="1" spans="1:9">
      <c r="A278" s="318" t="str">
        <f ca="1">IF(AND(G278&lt;&gt;"",G278&gt;0),MAX(A$3:A277,MAX(转付款存档!A:A))+1,"")</f>
        <v/>
      </c>
      <c r="B278" s="319" t="s">
        <v>96</v>
      </c>
      <c r="C278" s="319" t="s">
        <v>96</v>
      </c>
      <c r="D278" s="320" t="str">
        <f ca="1">IF(B278&lt;&gt;"",IF(COUNTIF(账户资料!A:A,B278)=1,IF(B278="",0,VLOOKUP(B278,账户资料!A:B,2,FALSE)),"无此账户编码请备案后录入!"),"")</f>
        <v/>
      </c>
      <c r="E278" s="321" t="str">
        <f ca="1">IF(COUNTIF(账户资料!A:A,B278)=1,IF(B278="",0,VLOOKUP(B278,账户资料!A:C,3,FALSE)),"")</f>
        <v/>
      </c>
      <c r="F278" s="319" t="s">
        <v>96</v>
      </c>
      <c r="G278" s="322"/>
      <c r="H278" s="322"/>
      <c r="I278" s="323" t="str">
        <f ca="1" t="shared" si="6"/>
        <v/>
      </c>
    </row>
    <row r="279" customHeight="1" spans="1:9">
      <c r="A279" s="318" t="str">
        <f ca="1">IF(AND(G279&lt;&gt;"",G279&gt;0),MAX(A$3:A278,MAX(转付款存档!A:A))+1,"")</f>
        <v/>
      </c>
      <c r="B279" s="319" t="s">
        <v>96</v>
      </c>
      <c r="C279" s="319" t="s">
        <v>96</v>
      </c>
      <c r="D279" s="320" t="str">
        <f ca="1">IF(B279&lt;&gt;"",IF(COUNTIF(账户资料!A:A,B279)=1,IF(B279="",0,VLOOKUP(B279,账户资料!A:B,2,FALSE)),"无此账户编码请备案后录入!"),"")</f>
        <v/>
      </c>
      <c r="E279" s="321" t="str">
        <f ca="1">IF(COUNTIF(账户资料!A:A,B279)=1,IF(B279="",0,VLOOKUP(B279,账户资料!A:C,3,FALSE)),"")</f>
        <v/>
      </c>
      <c r="F279" s="319" t="s">
        <v>96</v>
      </c>
      <c r="G279" s="322"/>
      <c r="H279" s="322"/>
      <c r="I279" s="323" t="str">
        <f ca="1" t="shared" si="6"/>
        <v/>
      </c>
    </row>
    <row r="280" customHeight="1" spans="1:9">
      <c r="A280" s="318" t="str">
        <f ca="1">IF(AND(G280&lt;&gt;"",G280&gt;0),MAX(A$3:A279,MAX(转付款存档!A:A))+1,"")</f>
        <v/>
      </c>
      <c r="B280" s="319" t="s">
        <v>96</v>
      </c>
      <c r="C280" s="319" t="s">
        <v>96</v>
      </c>
      <c r="D280" s="320" t="str">
        <f ca="1">IF(B280&lt;&gt;"",IF(COUNTIF(账户资料!A:A,B280)=1,IF(B280="",0,VLOOKUP(B280,账户资料!A:B,2,FALSE)),"无此账户编码请备案后录入!"),"")</f>
        <v/>
      </c>
      <c r="E280" s="321" t="str">
        <f ca="1">IF(COUNTIF(账户资料!A:A,B280)=1,IF(B280="",0,VLOOKUP(B280,账户资料!A:C,3,FALSE)),"")</f>
        <v/>
      </c>
      <c r="F280" s="319" t="s">
        <v>96</v>
      </c>
      <c r="G280" s="322"/>
      <c r="H280" s="322"/>
      <c r="I280" s="323" t="str">
        <f ca="1" t="shared" si="6"/>
        <v/>
      </c>
    </row>
    <row r="281" customHeight="1" spans="1:9">
      <c r="A281" s="318" t="str">
        <f ca="1">IF(AND(G281&lt;&gt;"",G281&gt;0),MAX(A$3:A280,MAX(转付款存档!A:A))+1,"")</f>
        <v/>
      </c>
      <c r="B281" s="319" t="s">
        <v>96</v>
      </c>
      <c r="C281" s="319" t="s">
        <v>96</v>
      </c>
      <c r="D281" s="320" t="str">
        <f ca="1">IF(B281&lt;&gt;"",IF(COUNTIF(账户资料!A:A,B281)=1,IF(B281="",0,VLOOKUP(B281,账户资料!A:B,2,FALSE)),"无此账户编码请备案后录入!"),"")</f>
        <v/>
      </c>
      <c r="E281" s="321" t="str">
        <f ca="1">IF(COUNTIF(账户资料!A:A,B281)=1,IF(B281="",0,VLOOKUP(B281,账户资料!A:C,3,FALSE)),"")</f>
        <v/>
      </c>
      <c r="F281" s="319" t="s">
        <v>96</v>
      </c>
      <c r="G281" s="322"/>
      <c r="H281" s="322"/>
      <c r="I281" s="323" t="str">
        <f ca="1" t="shared" si="6"/>
        <v/>
      </c>
    </row>
    <row r="282" customHeight="1" spans="1:9">
      <c r="A282" s="318" t="str">
        <f ca="1">IF(AND(G282&lt;&gt;"",G282&gt;0),MAX(A$3:A281,MAX(转付款存档!A:A))+1,"")</f>
        <v/>
      </c>
      <c r="B282" s="319" t="s">
        <v>96</v>
      </c>
      <c r="C282" s="319" t="s">
        <v>96</v>
      </c>
      <c r="D282" s="320" t="str">
        <f ca="1">IF(B282&lt;&gt;"",IF(COUNTIF(账户资料!A:A,B282)=1,IF(B282="",0,VLOOKUP(B282,账户资料!A:B,2,FALSE)),"无此账户编码请备案后录入!"),"")</f>
        <v/>
      </c>
      <c r="E282" s="321" t="str">
        <f ca="1">IF(COUNTIF(账户资料!A:A,B282)=1,IF(B282="",0,VLOOKUP(B282,账户资料!A:C,3,FALSE)),"")</f>
        <v/>
      </c>
      <c r="F282" s="319" t="s">
        <v>96</v>
      </c>
      <c r="G282" s="322"/>
      <c r="H282" s="322"/>
      <c r="I282" s="323" t="str">
        <f ca="1" t="shared" si="6"/>
        <v/>
      </c>
    </row>
    <row r="283" customHeight="1" spans="1:9">
      <c r="A283" s="318" t="str">
        <f ca="1">IF(AND(G283&lt;&gt;"",G283&gt;0),MAX(A$3:A282,MAX(转付款存档!A:A))+1,"")</f>
        <v/>
      </c>
      <c r="B283" s="319" t="s">
        <v>96</v>
      </c>
      <c r="C283" s="319" t="s">
        <v>96</v>
      </c>
      <c r="D283" s="320" t="str">
        <f ca="1">IF(B283&lt;&gt;"",IF(COUNTIF(账户资料!A:A,B283)=1,IF(B283="",0,VLOOKUP(B283,账户资料!A:B,2,FALSE)),"无此账户编码请备案后录入!"),"")</f>
        <v/>
      </c>
      <c r="E283" s="321" t="str">
        <f ca="1">IF(COUNTIF(账户资料!A:A,B283)=1,IF(B283="",0,VLOOKUP(B283,账户资料!A:C,3,FALSE)),"")</f>
        <v/>
      </c>
      <c r="F283" s="319" t="s">
        <v>96</v>
      </c>
      <c r="G283" s="322"/>
      <c r="H283" s="322"/>
      <c r="I283" s="323" t="str">
        <f ca="1" t="shared" si="6"/>
        <v/>
      </c>
    </row>
    <row r="284" customHeight="1" spans="1:9">
      <c r="A284" s="318" t="str">
        <f ca="1">IF(AND(G284&lt;&gt;"",G284&gt;0),MAX(A$3:A283,MAX(转付款存档!A:A))+1,"")</f>
        <v/>
      </c>
      <c r="B284" s="319" t="s">
        <v>96</v>
      </c>
      <c r="C284" s="319" t="s">
        <v>96</v>
      </c>
      <c r="D284" s="320" t="str">
        <f ca="1">IF(B284&lt;&gt;"",IF(COUNTIF(账户资料!A:A,B284)=1,IF(B284="",0,VLOOKUP(B284,账户资料!A:B,2,FALSE)),"无此账户编码请备案后录入!"),"")</f>
        <v/>
      </c>
      <c r="E284" s="321" t="str">
        <f ca="1">IF(COUNTIF(账户资料!A:A,B284)=1,IF(B284="",0,VLOOKUP(B284,账户资料!A:C,3,FALSE)),"")</f>
        <v/>
      </c>
      <c r="F284" s="319" t="s">
        <v>96</v>
      </c>
      <c r="G284" s="322"/>
      <c r="H284" s="322"/>
      <c r="I284" s="323" t="str">
        <f ca="1" t="shared" si="6"/>
        <v/>
      </c>
    </row>
    <row r="285" customHeight="1" spans="1:9">
      <c r="A285" s="318" t="str">
        <f ca="1">IF(AND(G285&lt;&gt;"",G285&gt;0),MAX(A$3:A284,MAX(转付款存档!A:A))+1,"")</f>
        <v/>
      </c>
      <c r="B285" s="319" t="s">
        <v>96</v>
      </c>
      <c r="C285" s="319" t="s">
        <v>96</v>
      </c>
      <c r="D285" s="320" t="str">
        <f ca="1">IF(B285&lt;&gt;"",IF(COUNTIF(账户资料!A:A,B285)=1,IF(B285="",0,VLOOKUP(B285,账户资料!A:B,2,FALSE)),"无此账户编码请备案后录入!"),"")</f>
        <v/>
      </c>
      <c r="E285" s="321" t="str">
        <f ca="1">IF(COUNTIF(账户资料!A:A,B285)=1,IF(B285="",0,VLOOKUP(B285,账户资料!A:C,3,FALSE)),"")</f>
        <v/>
      </c>
      <c r="F285" s="319" t="s">
        <v>96</v>
      </c>
      <c r="G285" s="322"/>
      <c r="H285" s="322"/>
      <c r="I285" s="323" t="str">
        <f ca="1" t="shared" si="6"/>
        <v/>
      </c>
    </row>
    <row r="286" customHeight="1" spans="1:9">
      <c r="A286" s="318" t="str">
        <f ca="1">IF(AND(G286&lt;&gt;"",G286&gt;0),MAX(A$3:A285,MAX(转付款存档!A:A))+1,"")</f>
        <v/>
      </c>
      <c r="B286" s="319" t="s">
        <v>96</v>
      </c>
      <c r="C286" s="319" t="s">
        <v>96</v>
      </c>
      <c r="D286" s="320" t="str">
        <f ca="1">IF(B286&lt;&gt;"",IF(COUNTIF(账户资料!A:A,B286)=1,IF(B286="",0,VLOOKUP(B286,账户资料!A:B,2,FALSE)),"无此账户编码请备案后录入!"),"")</f>
        <v/>
      </c>
      <c r="E286" s="321" t="str">
        <f ca="1">IF(COUNTIF(账户资料!A:A,B286)=1,IF(B286="",0,VLOOKUP(B286,账户资料!A:C,3,FALSE)),"")</f>
        <v/>
      </c>
      <c r="F286" s="319" t="s">
        <v>96</v>
      </c>
      <c r="G286" s="322"/>
      <c r="H286" s="322"/>
      <c r="I286" s="323" t="str">
        <f ca="1" t="shared" si="6"/>
        <v/>
      </c>
    </row>
    <row r="287" customHeight="1" spans="1:9">
      <c r="A287" s="318" t="str">
        <f ca="1">IF(AND(G287&lt;&gt;"",G287&gt;0),MAX(A$3:A286,MAX(转付款存档!A:A))+1,"")</f>
        <v/>
      </c>
      <c r="B287" s="319" t="s">
        <v>96</v>
      </c>
      <c r="C287" s="319" t="s">
        <v>96</v>
      </c>
      <c r="D287" s="320" t="str">
        <f ca="1">IF(B287&lt;&gt;"",IF(COUNTIF(账户资料!A:A,B287)=1,IF(B287="",0,VLOOKUP(B287,账户资料!A:B,2,FALSE)),"无此账户编码请备案后录入!"),"")</f>
        <v/>
      </c>
      <c r="E287" s="321" t="str">
        <f ca="1">IF(COUNTIF(账户资料!A:A,B287)=1,IF(B287="",0,VLOOKUP(B287,账户资料!A:C,3,FALSE)),"")</f>
        <v/>
      </c>
      <c r="F287" s="319" t="s">
        <v>96</v>
      </c>
      <c r="G287" s="322"/>
      <c r="H287" s="322"/>
      <c r="I287" s="323" t="str">
        <f ca="1" t="shared" si="6"/>
        <v/>
      </c>
    </row>
    <row r="288" customHeight="1" spans="1:9">
      <c r="A288" s="318" t="str">
        <f ca="1">IF(AND(G288&lt;&gt;"",G288&gt;0),MAX(A$3:A287,MAX(转付款存档!A:A))+1,"")</f>
        <v/>
      </c>
      <c r="B288" s="319" t="s">
        <v>96</v>
      </c>
      <c r="C288" s="319" t="s">
        <v>96</v>
      </c>
      <c r="D288" s="320" t="str">
        <f ca="1">IF(B288&lt;&gt;"",IF(COUNTIF(账户资料!A:A,B288)=1,IF(B288="",0,VLOOKUP(B288,账户资料!A:B,2,FALSE)),"无此账户编码请备案后录入!"),"")</f>
        <v/>
      </c>
      <c r="E288" s="321" t="str">
        <f ca="1">IF(COUNTIF(账户资料!A:A,B288)=1,IF(B288="",0,VLOOKUP(B288,账户资料!A:C,3,FALSE)),"")</f>
        <v/>
      </c>
      <c r="F288" s="319" t="s">
        <v>96</v>
      </c>
      <c r="G288" s="322"/>
      <c r="H288" s="322"/>
      <c r="I288" s="323" t="str">
        <f ca="1" t="shared" si="6"/>
        <v/>
      </c>
    </row>
    <row r="289" customHeight="1" spans="1:9">
      <c r="A289" s="318" t="str">
        <f ca="1">IF(AND(G289&lt;&gt;"",G289&gt;0),MAX(A$3:A288,MAX(转付款存档!A:A))+1,"")</f>
        <v/>
      </c>
      <c r="B289" s="319" t="s">
        <v>96</v>
      </c>
      <c r="C289" s="319" t="s">
        <v>96</v>
      </c>
      <c r="D289" s="320" t="str">
        <f ca="1">IF(B289&lt;&gt;"",IF(COUNTIF(账户资料!A:A,B289)=1,IF(B289="",0,VLOOKUP(B289,账户资料!A:B,2,FALSE)),"无此账户编码请备案后录入!"),"")</f>
        <v/>
      </c>
      <c r="E289" s="321" t="str">
        <f ca="1">IF(COUNTIF(账户资料!A:A,B289)=1,IF(B289="",0,VLOOKUP(B289,账户资料!A:C,3,FALSE)),"")</f>
        <v/>
      </c>
      <c r="F289" s="319" t="s">
        <v>96</v>
      </c>
      <c r="G289" s="322"/>
      <c r="H289" s="322"/>
      <c r="I289" s="323" t="str">
        <f ca="1" t="shared" si="6"/>
        <v/>
      </c>
    </row>
    <row r="290" customHeight="1" spans="1:9">
      <c r="A290" s="318" t="str">
        <f ca="1">IF(AND(G290&lt;&gt;"",G290&gt;0),MAX(A$3:A289,MAX(转付款存档!A:A))+1,"")</f>
        <v/>
      </c>
      <c r="B290" s="319" t="s">
        <v>96</v>
      </c>
      <c r="C290" s="319" t="s">
        <v>96</v>
      </c>
      <c r="D290" s="320" t="str">
        <f ca="1">IF(B290&lt;&gt;"",IF(COUNTIF(账户资料!A:A,B290)=1,IF(B290="",0,VLOOKUP(B290,账户资料!A:B,2,FALSE)),"无此账户编码请备案后录入!"),"")</f>
        <v/>
      </c>
      <c r="E290" s="321" t="str">
        <f ca="1">IF(COUNTIF(账户资料!A:A,B290)=1,IF(B290="",0,VLOOKUP(B290,账户资料!A:C,3,FALSE)),"")</f>
        <v/>
      </c>
      <c r="F290" s="319" t="s">
        <v>96</v>
      </c>
      <c r="G290" s="322"/>
      <c r="H290" s="322"/>
      <c r="I290" s="323" t="str">
        <f ca="1" t="shared" si="6"/>
        <v/>
      </c>
    </row>
    <row r="291" customHeight="1" spans="1:9">
      <c r="A291" s="318" t="str">
        <f ca="1">IF(AND(G291&lt;&gt;"",G291&gt;0),MAX(A$3:A290,MAX(转付款存档!A:A))+1,"")</f>
        <v/>
      </c>
      <c r="B291" s="319" t="s">
        <v>96</v>
      </c>
      <c r="C291" s="319" t="s">
        <v>96</v>
      </c>
      <c r="D291" s="320" t="str">
        <f ca="1">IF(B291&lt;&gt;"",IF(COUNTIF(账户资料!A:A,B291)=1,IF(B291="",0,VLOOKUP(B291,账户资料!A:B,2,FALSE)),"无此账户编码请备案后录入!"),"")</f>
        <v/>
      </c>
      <c r="E291" s="321" t="str">
        <f ca="1">IF(COUNTIF(账户资料!A:A,B291)=1,IF(B291="",0,VLOOKUP(B291,账户资料!A:C,3,FALSE)),"")</f>
        <v/>
      </c>
      <c r="F291" s="319" t="s">
        <v>96</v>
      </c>
      <c r="G291" s="322"/>
      <c r="H291" s="322"/>
      <c r="I291" s="323" t="str">
        <f ca="1" t="shared" si="6"/>
        <v/>
      </c>
    </row>
    <row r="292" customHeight="1" spans="1:9">
      <c r="A292" s="318" t="str">
        <f ca="1">IF(AND(G292&lt;&gt;"",G292&gt;0),MAX(A$3:A291,MAX(转付款存档!A:A))+1,"")</f>
        <v/>
      </c>
      <c r="B292" s="319" t="s">
        <v>96</v>
      </c>
      <c r="C292" s="319" t="s">
        <v>96</v>
      </c>
      <c r="D292" s="320" t="str">
        <f ca="1">IF(B292&lt;&gt;"",IF(COUNTIF(账户资料!A:A,B292)=1,IF(B292="",0,VLOOKUP(B292,账户资料!A:B,2,FALSE)),"无此账户编码请备案后录入!"),"")</f>
        <v/>
      </c>
      <c r="E292" s="321" t="str">
        <f ca="1">IF(COUNTIF(账户资料!A:A,B292)=1,IF(B292="",0,VLOOKUP(B292,账户资料!A:C,3,FALSE)),"")</f>
        <v/>
      </c>
      <c r="F292" s="319" t="s">
        <v>96</v>
      </c>
      <c r="G292" s="322"/>
      <c r="H292" s="322"/>
      <c r="I292" s="323" t="str">
        <f ca="1" t="shared" si="6"/>
        <v/>
      </c>
    </row>
    <row r="293" customHeight="1" spans="1:9">
      <c r="A293" s="318" t="str">
        <f ca="1">IF(AND(G293&lt;&gt;"",G293&gt;0),MAX(A$3:A292,MAX(转付款存档!A:A))+1,"")</f>
        <v/>
      </c>
      <c r="B293" s="319" t="s">
        <v>96</v>
      </c>
      <c r="C293" s="319" t="s">
        <v>96</v>
      </c>
      <c r="D293" s="320" t="str">
        <f ca="1">IF(B293&lt;&gt;"",IF(COUNTIF(账户资料!A:A,B293)=1,IF(B293="",0,VLOOKUP(B293,账户资料!A:B,2,FALSE)),"无此账户编码请备案后录入!"),"")</f>
        <v/>
      </c>
      <c r="E293" s="321" t="str">
        <f ca="1">IF(COUNTIF(账户资料!A:A,B293)=1,IF(B293="",0,VLOOKUP(B293,账户资料!A:C,3,FALSE)),"")</f>
        <v/>
      </c>
      <c r="F293" s="319" t="s">
        <v>96</v>
      </c>
      <c r="G293" s="322"/>
      <c r="H293" s="322"/>
      <c r="I293" s="323" t="str">
        <f ca="1" t="shared" si="6"/>
        <v/>
      </c>
    </row>
    <row r="294" customHeight="1" spans="1:9">
      <c r="A294" s="318" t="str">
        <f ca="1">IF(AND(G294&lt;&gt;"",G294&gt;0),MAX(A$3:A293,MAX(转付款存档!A:A))+1,"")</f>
        <v/>
      </c>
      <c r="B294" s="319" t="s">
        <v>96</v>
      </c>
      <c r="C294" s="319" t="s">
        <v>96</v>
      </c>
      <c r="D294" s="320" t="str">
        <f ca="1">IF(B294&lt;&gt;"",IF(COUNTIF(账户资料!A:A,B294)=1,IF(B294="",0,VLOOKUP(B294,账户资料!A:B,2,FALSE)),"无此账户编码请备案后录入!"),"")</f>
        <v/>
      </c>
      <c r="E294" s="321" t="str">
        <f ca="1">IF(COUNTIF(账户资料!A:A,B294)=1,IF(B294="",0,VLOOKUP(B294,账户资料!A:C,3,FALSE)),"")</f>
        <v/>
      </c>
      <c r="F294" s="319" t="s">
        <v>96</v>
      </c>
      <c r="G294" s="322"/>
      <c r="H294" s="322"/>
      <c r="I294" s="323" t="str">
        <f ca="1" t="shared" si="6"/>
        <v/>
      </c>
    </row>
    <row r="295" customHeight="1" spans="1:9">
      <c r="A295" s="318" t="str">
        <f ca="1">IF(AND(G295&lt;&gt;"",G295&gt;0),MAX(A$3:A294,MAX(转付款存档!A:A))+1,"")</f>
        <v/>
      </c>
      <c r="B295" s="319" t="s">
        <v>96</v>
      </c>
      <c r="C295" s="319" t="s">
        <v>96</v>
      </c>
      <c r="D295" s="320" t="str">
        <f ca="1">IF(B295&lt;&gt;"",IF(COUNTIF(账户资料!A:A,B295)=1,IF(B295="",0,VLOOKUP(B295,账户资料!A:B,2,FALSE)),"无此账户编码请备案后录入!"),"")</f>
        <v/>
      </c>
      <c r="E295" s="321" t="str">
        <f ca="1">IF(COUNTIF(账户资料!A:A,B295)=1,IF(B295="",0,VLOOKUP(B295,账户资料!A:C,3,FALSE)),"")</f>
        <v/>
      </c>
      <c r="F295" s="319" t="s">
        <v>96</v>
      </c>
      <c r="G295" s="322"/>
      <c r="H295" s="322"/>
      <c r="I295" s="323" t="str">
        <f ca="1" t="shared" si="6"/>
        <v/>
      </c>
    </row>
    <row r="296" customHeight="1" spans="1:9">
      <c r="A296" s="318" t="str">
        <f ca="1">IF(AND(G296&lt;&gt;"",G296&gt;0),MAX(A$3:A295,MAX(转付款存档!A:A))+1,"")</f>
        <v/>
      </c>
      <c r="B296" s="319" t="s">
        <v>96</v>
      </c>
      <c r="C296" s="319" t="s">
        <v>96</v>
      </c>
      <c r="D296" s="320" t="str">
        <f ca="1">IF(B296&lt;&gt;"",IF(COUNTIF(账户资料!A:A,B296)=1,IF(B296="",0,VLOOKUP(B296,账户资料!A:B,2,FALSE)),"无此账户编码请备案后录入!"),"")</f>
        <v/>
      </c>
      <c r="E296" s="321" t="str">
        <f ca="1">IF(COUNTIF(账户资料!A:A,B296)=1,IF(B296="",0,VLOOKUP(B296,账户资料!A:C,3,FALSE)),"")</f>
        <v/>
      </c>
      <c r="F296" s="319" t="s">
        <v>96</v>
      </c>
      <c r="G296" s="322"/>
      <c r="H296" s="322"/>
      <c r="I296" s="323" t="str">
        <f ca="1" t="shared" si="6"/>
        <v/>
      </c>
    </row>
    <row r="297" customHeight="1" spans="1:9">
      <c r="A297" s="318" t="str">
        <f ca="1">IF(AND(G297&lt;&gt;"",G297&gt;0),MAX(A$3:A296,MAX(转付款存档!A:A))+1,"")</f>
        <v/>
      </c>
      <c r="B297" s="319" t="s">
        <v>96</v>
      </c>
      <c r="C297" s="319" t="s">
        <v>96</v>
      </c>
      <c r="D297" s="320" t="str">
        <f ca="1">IF(B297&lt;&gt;"",IF(COUNTIF(账户资料!A:A,B297)=1,IF(B297="",0,VLOOKUP(B297,账户资料!A:B,2,FALSE)),"无此账户编码请备案后录入!"),"")</f>
        <v/>
      </c>
      <c r="E297" s="321" t="str">
        <f ca="1">IF(COUNTIF(账户资料!A:A,B297)=1,IF(B297="",0,VLOOKUP(B297,账户资料!A:C,3,FALSE)),"")</f>
        <v/>
      </c>
      <c r="F297" s="319" t="s">
        <v>96</v>
      </c>
      <c r="G297" s="322"/>
      <c r="H297" s="322"/>
      <c r="I297" s="323" t="str">
        <f ca="1" t="shared" si="6"/>
        <v/>
      </c>
    </row>
    <row r="298" customHeight="1" spans="1:9">
      <c r="A298" s="318" t="str">
        <f ca="1">IF(AND(G298&lt;&gt;"",G298&gt;0),MAX(A$3:A297,MAX(转付款存档!A:A))+1,"")</f>
        <v/>
      </c>
      <c r="B298" s="319" t="s">
        <v>96</v>
      </c>
      <c r="C298" s="319" t="s">
        <v>96</v>
      </c>
      <c r="D298" s="320" t="str">
        <f ca="1">IF(B298&lt;&gt;"",IF(COUNTIF(账户资料!A:A,B298)=1,IF(B298="",0,VLOOKUP(B298,账户资料!A:B,2,FALSE)),"无此账户编码请备案后录入!"),"")</f>
        <v/>
      </c>
      <c r="E298" s="321" t="str">
        <f ca="1">IF(COUNTIF(账户资料!A:A,B298)=1,IF(B298="",0,VLOOKUP(B298,账户资料!A:C,3,FALSE)),"")</f>
        <v/>
      </c>
      <c r="F298" s="319" t="s">
        <v>96</v>
      </c>
      <c r="G298" s="322"/>
      <c r="H298" s="322"/>
      <c r="I298" s="323" t="str">
        <f ca="1" t="shared" si="6"/>
        <v/>
      </c>
    </row>
    <row r="299" customHeight="1" spans="1:9">
      <c r="A299" s="318" t="str">
        <f ca="1">IF(AND(G299&lt;&gt;"",G299&gt;0),MAX(A$3:A298,MAX(转付款存档!A:A))+1,"")</f>
        <v/>
      </c>
      <c r="B299" s="319" t="s">
        <v>96</v>
      </c>
      <c r="C299" s="319" t="s">
        <v>96</v>
      </c>
      <c r="D299" s="320" t="str">
        <f ca="1">IF(B299&lt;&gt;"",IF(COUNTIF(账户资料!A:A,B299)=1,IF(B299="",0,VLOOKUP(B299,账户资料!A:B,2,FALSE)),"无此账户编码请备案后录入!"),"")</f>
        <v/>
      </c>
      <c r="E299" s="321" t="str">
        <f ca="1">IF(COUNTIF(账户资料!A:A,B299)=1,IF(B299="",0,VLOOKUP(B299,账户资料!A:C,3,FALSE)),"")</f>
        <v/>
      </c>
      <c r="F299" s="319" t="s">
        <v>96</v>
      </c>
      <c r="G299" s="322"/>
      <c r="H299" s="322"/>
      <c r="I299" s="323" t="str">
        <f ca="1" t="shared" si="6"/>
        <v/>
      </c>
    </row>
    <row r="300" customHeight="1" spans="1:9">
      <c r="A300" s="318" t="str">
        <f ca="1">IF(AND(G300&lt;&gt;"",G300&gt;0),MAX(A$3:A299,MAX(转付款存档!A:A))+1,"")</f>
        <v/>
      </c>
      <c r="B300" s="319" t="s">
        <v>96</v>
      </c>
      <c r="C300" s="319" t="s">
        <v>96</v>
      </c>
      <c r="D300" s="320" t="str">
        <f ca="1">IF(B300&lt;&gt;"",IF(COUNTIF(账户资料!A:A,B300)=1,IF(B300="",0,VLOOKUP(B300,账户资料!A:B,2,FALSE)),"无此账户编码请备案后录入!"),"")</f>
        <v/>
      </c>
      <c r="E300" s="321" t="str">
        <f ca="1">IF(COUNTIF(账户资料!A:A,B300)=1,IF(B300="",0,VLOOKUP(B300,账户资料!A:C,3,FALSE)),"")</f>
        <v/>
      </c>
      <c r="F300" s="319" t="s">
        <v>96</v>
      </c>
      <c r="G300" s="322"/>
      <c r="H300" s="322"/>
      <c r="I300" s="323" t="str">
        <f ca="1" t="shared" si="6"/>
        <v/>
      </c>
    </row>
    <row r="301" customHeight="1" spans="1:9">
      <c r="A301" s="318" t="str">
        <f ca="1">IF(AND(G301&lt;&gt;"",G301&gt;0),MAX(A$3:A300,MAX(转付款存档!A:A))+1,"")</f>
        <v/>
      </c>
      <c r="B301" s="319" t="s">
        <v>96</v>
      </c>
      <c r="C301" s="319" t="s">
        <v>96</v>
      </c>
      <c r="D301" s="320" t="str">
        <f ca="1">IF(B301&lt;&gt;"",IF(COUNTIF(账户资料!A:A,B301)=1,IF(B301="",0,VLOOKUP(B301,账户资料!A:B,2,FALSE)),"无此账户编码请备案后录入!"),"")</f>
        <v/>
      </c>
      <c r="E301" s="321" t="str">
        <f ca="1">IF(COUNTIF(账户资料!A:A,B301)=1,IF(B301="",0,VLOOKUP(B301,账户资料!A:C,3,FALSE)),"")</f>
        <v/>
      </c>
      <c r="F301" s="319" t="s">
        <v>96</v>
      </c>
      <c r="G301" s="322"/>
      <c r="H301" s="322"/>
      <c r="I301" s="323" t="str">
        <f ca="1" t="shared" si="6"/>
        <v/>
      </c>
    </row>
    <row r="302" customHeight="1" spans="1:9">
      <c r="A302" s="318" t="str">
        <f ca="1">IF(AND(G302&lt;&gt;"",G302&gt;0),MAX(A$3:A301,MAX(转付款存档!A:A))+1,"")</f>
        <v/>
      </c>
      <c r="B302" s="319" t="s">
        <v>96</v>
      </c>
      <c r="C302" s="319" t="s">
        <v>96</v>
      </c>
      <c r="D302" s="320" t="str">
        <f ca="1">IF(B302&lt;&gt;"",IF(COUNTIF(账户资料!A:A,B302)=1,IF(B302="",0,VLOOKUP(B302,账户资料!A:B,2,FALSE)),"无此账户编码请备案后录入!"),"")</f>
        <v/>
      </c>
      <c r="E302" s="321" t="str">
        <f ca="1">IF(COUNTIF(账户资料!A:A,B302)=1,IF(B302="",0,VLOOKUP(B302,账户资料!A:C,3,FALSE)),"")</f>
        <v/>
      </c>
      <c r="F302" s="319" t="s">
        <v>96</v>
      </c>
      <c r="G302" s="322"/>
      <c r="H302" s="322"/>
      <c r="I302" s="323" t="str">
        <f ca="1" t="shared" si="6"/>
        <v/>
      </c>
    </row>
    <row r="303" customHeight="1" spans="1:9">
      <c r="A303" s="318" t="str">
        <f ca="1">IF(AND(G303&lt;&gt;"",G303&gt;0),MAX(A$3:A302,MAX(转付款存档!A:A))+1,"")</f>
        <v/>
      </c>
      <c r="B303" s="319" t="s">
        <v>96</v>
      </c>
      <c r="C303" s="319" t="s">
        <v>96</v>
      </c>
      <c r="D303" s="320" t="str">
        <f ca="1">IF(B303&lt;&gt;"",IF(COUNTIF(账户资料!A:A,B303)=1,IF(B303="",0,VLOOKUP(B303,账户资料!A:B,2,FALSE)),"无此账户编码请备案后录入!"),"")</f>
        <v/>
      </c>
      <c r="E303" s="321" t="str">
        <f ca="1">IF(COUNTIF(账户资料!A:A,B303)=1,IF(B303="",0,VLOOKUP(B303,账户资料!A:C,3,FALSE)),"")</f>
        <v/>
      </c>
      <c r="F303" s="319" t="s">
        <v>96</v>
      </c>
      <c r="G303" s="322"/>
      <c r="H303" s="322"/>
      <c r="I303" s="323" t="str">
        <f ca="1" t="shared" si="6"/>
        <v/>
      </c>
    </row>
    <row r="304" customHeight="1" spans="1:9">
      <c r="A304" s="318" t="str">
        <f ca="1">IF(AND(G304&lt;&gt;"",G304&gt;0),MAX(A$3:A303,MAX(转付款存档!A:A))+1,"")</f>
        <v/>
      </c>
      <c r="B304" s="319" t="s">
        <v>96</v>
      </c>
      <c r="C304" s="319" t="s">
        <v>96</v>
      </c>
      <c r="D304" s="320" t="str">
        <f ca="1">IF(B304&lt;&gt;"",IF(COUNTIF(账户资料!A:A,B304)=1,IF(B304="",0,VLOOKUP(B304,账户资料!A:B,2,FALSE)),"无此账户编码请备案后录入!"),"")</f>
        <v/>
      </c>
      <c r="E304" s="321" t="str">
        <f ca="1">IF(COUNTIF(账户资料!A:A,B304)=1,IF(B304="",0,VLOOKUP(B304,账户资料!A:C,3,FALSE)),"")</f>
        <v/>
      </c>
      <c r="F304" s="319" t="s">
        <v>96</v>
      </c>
      <c r="G304" s="322"/>
      <c r="H304" s="322"/>
      <c r="I304" s="323" t="str">
        <f ca="1" t="shared" si="6"/>
        <v/>
      </c>
    </row>
    <row r="305" customHeight="1" spans="1:9">
      <c r="A305" s="318" t="str">
        <f ca="1">IF(AND(G305&lt;&gt;"",G305&gt;0),MAX(A$3:A304,MAX(转付款存档!A:A))+1,"")</f>
        <v/>
      </c>
      <c r="B305" s="319" t="s">
        <v>96</v>
      </c>
      <c r="C305" s="319" t="s">
        <v>96</v>
      </c>
      <c r="D305" s="320" t="str">
        <f ca="1">IF(B305&lt;&gt;"",IF(COUNTIF(账户资料!A:A,B305)=1,IF(B305="",0,VLOOKUP(B305,账户资料!A:B,2,FALSE)),"无此账户编码请备案后录入!"),"")</f>
        <v/>
      </c>
      <c r="E305" s="321" t="str">
        <f ca="1">IF(COUNTIF(账户资料!A:A,B305)=1,IF(B305="",0,VLOOKUP(B305,账户资料!A:C,3,FALSE)),"")</f>
        <v/>
      </c>
      <c r="F305" s="319" t="s">
        <v>96</v>
      </c>
      <c r="G305" s="322"/>
      <c r="H305" s="322"/>
      <c r="I305" s="323" t="str">
        <f ca="1" t="shared" si="6"/>
        <v/>
      </c>
    </row>
    <row r="306" customHeight="1" spans="1:9">
      <c r="A306" s="318" t="str">
        <f ca="1">IF(AND(G306&lt;&gt;"",G306&gt;0),MAX(A$3:A305,MAX(转付款存档!A:A))+1,"")</f>
        <v/>
      </c>
      <c r="B306" s="319" t="s">
        <v>96</v>
      </c>
      <c r="C306" s="319" t="s">
        <v>96</v>
      </c>
      <c r="D306" s="320" t="str">
        <f ca="1">IF(B306&lt;&gt;"",IF(COUNTIF(账户资料!A:A,B306)=1,IF(B306="",0,VLOOKUP(B306,账户资料!A:B,2,FALSE)),"无此账户编码请备案后录入!"),"")</f>
        <v/>
      </c>
      <c r="E306" s="321" t="str">
        <f ca="1">IF(COUNTIF(账户资料!A:A,B306)=1,IF(B306="",0,VLOOKUP(B306,账户资料!A:C,3,FALSE)),"")</f>
        <v/>
      </c>
      <c r="F306" s="319" t="s">
        <v>96</v>
      </c>
      <c r="G306" s="322"/>
      <c r="H306" s="322"/>
      <c r="I306" s="323" t="str">
        <f ca="1" t="shared" si="6"/>
        <v/>
      </c>
    </row>
    <row r="307" customHeight="1" spans="1:9">
      <c r="A307" s="318" t="str">
        <f ca="1">IF(AND(G307&lt;&gt;"",G307&gt;0),MAX(A$3:A306,MAX(转付款存档!A:A))+1,"")</f>
        <v/>
      </c>
      <c r="B307" s="319" t="s">
        <v>96</v>
      </c>
      <c r="C307" s="319" t="s">
        <v>96</v>
      </c>
      <c r="D307" s="320" t="str">
        <f ca="1">IF(B307&lt;&gt;"",IF(COUNTIF(账户资料!A:A,B307)=1,IF(B307="",0,VLOOKUP(B307,账户资料!A:B,2,FALSE)),"无此账户编码请备案后录入!"),"")</f>
        <v/>
      </c>
      <c r="E307" s="321" t="str">
        <f ca="1">IF(COUNTIF(账户资料!A:A,B307)=1,IF(B307="",0,VLOOKUP(B307,账户资料!A:C,3,FALSE)),"")</f>
        <v/>
      </c>
      <c r="F307" s="319" t="s">
        <v>96</v>
      </c>
      <c r="G307" s="322"/>
      <c r="H307" s="322"/>
      <c r="I307" s="323" t="str">
        <f ca="1" t="shared" si="6"/>
        <v/>
      </c>
    </row>
    <row r="308" customHeight="1" spans="1:9">
      <c r="A308" s="318" t="str">
        <f ca="1">IF(AND(G308&lt;&gt;"",G308&gt;0),MAX(A$3:A307,MAX(转付款存档!A:A))+1,"")</f>
        <v/>
      </c>
      <c r="B308" s="319" t="s">
        <v>96</v>
      </c>
      <c r="C308" s="319" t="s">
        <v>96</v>
      </c>
      <c r="D308" s="320" t="str">
        <f ca="1">IF(B308&lt;&gt;"",IF(COUNTIF(账户资料!A:A,B308)=1,IF(B308="",0,VLOOKUP(B308,账户资料!A:B,2,FALSE)),"无此账户编码请备案后录入!"),"")</f>
        <v/>
      </c>
      <c r="E308" s="321" t="str">
        <f ca="1">IF(COUNTIF(账户资料!A:A,B308)=1,IF(B308="",0,VLOOKUP(B308,账户资料!A:C,3,FALSE)),"")</f>
        <v/>
      </c>
      <c r="F308" s="319" t="s">
        <v>96</v>
      </c>
      <c r="G308" s="322"/>
      <c r="H308" s="322"/>
      <c r="I308" s="323" t="str">
        <f ca="1" t="shared" si="6"/>
        <v/>
      </c>
    </row>
    <row r="309" customHeight="1" spans="1:9">
      <c r="A309" s="318" t="str">
        <f ca="1">IF(AND(G309&lt;&gt;"",G309&gt;0),MAX(A$3:A308,MAX(转付款存档!A:A))+1,"")</f>
        <v/>
      </c>
      <c r="B309" s="319" t="s">
        <v>96</v>
      </c>
      <c r="C309" s="319" t="s">
        <v>96</v>
      </c>
      <c r="D309" s="320" t="str">
        <f ca="1">IF(B309&lt;&gt;"",IF(COUNTIF(账户资料!A:A,B309)=1,IF(B309="",0,VLOOKUP(B309,账户资料!A:B,2,FALSE)),"无此账户编码请备案后录入!"),"")</f>
        <v/>
      </c>
      <c r="E309" s="321" t="str">
        <f ca="1">IF(COUNTIF(账户资料!A:A,B309)=1,IF(B309="",0,VLOOKUP(B309,账户资料!A:C,3,FALSE)),"")</f>
        <v/>
      </c>
      <c r="F309" s="319" t="s">
        <v>96</v>
      </c>
      <c r="G309" s="322"/>
      <c r="H309" s="322"/>
      <c r="I309" s="323" t="str">
        <f ca="1" t="shared" si="6"/>
        <v/>
      </c>
    </row>
    <row r="310" customHeight="1" spans="1:9">
      <c r="A310" s="318" t="str">
        <f ca="1">IF(AND(G310&lt;&gt;"",G310&gt;0),MAX(A$3:A309,MAX(转付款存档!A:A))+1,"")</f>
        <v/>
      </c>
      <c r="B310" s="319" t="s">
        <v>96</v>
      </c>
      <c r="C310" s="319" t="s">
        <v>96</v>
      </c>
      <c r="D310" s="320" t="str">
        <f ca="1">IF(B310&lt;&gt;"",IF(COUNTIF(账户资料!A:A,B310)=1,IF(B310="",0,VLOOKUP(B310,账户资料!A:B,2,FALSE)),"无此账户编码请备案后录入!"),"")</f>
        <v/>
      </c>
      <c r="E310" s="321" t="str">
        <f ca="1">IF(COUNTIF(账户资料!A:A,B310)=1,IF(B310="",0,VLOOKUP(B310,账户资料!A:C,3,FALSE)),"")</f>
        <v/>
      </c>
      <c r="F310" s="319" t="s">
        <v>96</v>
      </c>
      <c r="G310" s="322"/>
      <c r="H310" s="322"/>
      <c r="I310" s="323" t="str">
        <f ca="1" t="shared" si="6"/>
        <v/>
      </c>
    </row>
    <row r="311" customHeight="1" spans="1:9">
      <c r="A311" s="318" t="str">
        <f ca="1">IF(AND(G311&lt;&gt;"",G311&gt;0),MAX(A$3:A310,MAX(转付款存档!A:A))+1,"")</f>
        <v/>
      </c>
      <c r="B311" s="319" t="s">
        <v>96</v>
      </c>
      <c r="C311" s="319" t="s">
        <v>96</v>
      </c>
      <c r="D311" s="320" t="str">
        <f ca="1">IF(B311&lt;&gt;"",IF(COUNTIF(账户资料!A:A,B311)=1,IF(B311="",0,VLOOKUP(B311,账户资料!A:B,2,FALSE)),"无此账户编码请备案后录入!"),"")</f>
        <v/>
      </c>
      <c r="E311" s="321" t="str">
        <f ca="1">IF(COUNTIF(账户资料!A:A,B311)=1,IF(B311="",0,VLOOKUP(B311,账户资料!A:C,3,FALSE)),"")</f>
        <v/>
      </c>
      <c r="F311" s="319" t="s">
        <v>96</v>
      </c>
      <c r="G311" s="322"/>
      <c r="H311" s="322"/>
      <c r="I311" s="323" t="str">
        <f ca="1" t="shared" si="6"/>
        <v/>
      </c>
    </row>
    <row r="312" customHeight="1" spans="1:9">
      <c r="A312" s="318" t="str">
        <f ca="1">IF(AND(G312&lt;&gt;"",G312&gt;0),MAX(A$3:A311,MAX(转付款存档!A:A))+1,"")</f>
        <v/>
      </c>
      <c r="B312" s="319" t="s">
        <v>96</v>
      </c>
      <c r="C312" s="319" t="s">
        <v>96</v>
      </c>
      <c r="D312" s="320" t="str">
        <f ca="1">IF(B312&lt;&gt;"",IF(COUNTIF(账户资料!A:A,B312)=1,IF(B312="",0,VLOOKUP(B312,账户资料!A:B,2,FALSE)),"无此账户编码请备案后录入!"),"")</f>
        <v/>
      </c>
      <c r="E312" s="321" t="str">
        <f ca="1">IF(COUNTIF(账户资料!A:A,B312)=1,IF(B312="",0,VLOOKUP(B312,账户资料!A:C,3,FALSE)),"")</f>
        <v/>
      </c>
      <c r="F312" s="319" t="s">
        <v>96</v>
      </c>
      <c r="G312" s="322"/>
      <c r="H312" s="322"/>
      <c r="I312" s="323" t="str">
        <f ca="1" t="shared" si="6"/>
        <v/>
      </c>
    </row>
    <row r="313" customHeight="1" spans="1:9">
      <c r="A313" s="318" t="str">
        <f ca="1">IF(AND(G313&lt;&gt;"",G313&gt;0),MAX(A$3:A312,MAX(转付款存档!A:A))+1,"")</f>
        <v/>
      </c>
      <c r="B313" s="319" t="s">
        <v>96</v>
      </c>
      <c r="C313" s="319" t="s">
        <v>96</v>
      </c>
      <c r="D313" s="320" t="str">
        <f ca="1">IF(B313&lt;&gt;"",IF(COUNTIF(账户资料!A:A,B313)=1,IF(B313="",0,VLOOKUP(B313,账户资料!A:B,2,FALSE)),"无此账户编码请备案后录入!"),"")</f>
        <v/>
      </c>
      <c r="E313" s="321" t="str">
        <f ca="1">IF(COUNTIF(账户资料!A:A,B313)=1,IF(B313="",0,VLOOKUP(B313,账户资料!A:C,3,FALSE)),"")</f>
        <v/>
      </c>
      <c r="F313" s="319" t="s">
        <v>96</v>
      </c>
      <c r="G313" s="322"/>
      <c r="H313" s="322"/>
      <c r="I313" s="323" t="str">
        <f ca="1" t="shared" si="6"/>
        <v/>
      </c>
    </row>
    <row r="314" customHeight="1" spans="1:9">
      <c r="A314" s="318" t="str">
        <f ca="1">IF(AND(G314&lt;&gt;"",G314&gt;0),MAX(A$3:A313,MAX(转付款存档!A:A))+1,"")</f>
        <v/>
      </c>
      <c r="B314" s="319" t="s">
        <v>96</v>
      </c>
      <c r="C314" s="319" t="s">
        <v>96</v>
      </c>
      <c r="D314" s="320" t="str">
        <f ca="1">IF(B314&lt;&gt;"",IF(COUNTIF(账户资料!A:A,B314)=1,IF(B314="",0,VLOOKUP(B314,账户资料!A:B,2,FALSE)),"无此账户编码请备案后录入!"),"")</f>
        <v/>
      </c>
      <c r="E314" s="321" t="str">
        <f ca="1">IF(COUNTIF(账户资料!A:A,B314)=1,IF(B314="",0,VLOOKUP(B314,账户资料!A:C,3,FALSE)),"")</f>
        <v/>
      </c>
      <c r="F314" s="319" t="s">
        <v>96</v>
      </c>
      <c r="G314" s="322"/>
      <c r="H314" s="322"/>
      <c r="I314" s="323" t="str">
        <f ca="1" t="shared" si="6"/>
        <v/>
      </c>
    </row>
    <row r="315" customHeight="1" spans="1:9">
      <c r="A315" s="318" t="str">
        <f ca="1">IF(AND(G315&lt;&gt;"",G315&gt;0),MAX(A$3:A314,MAX(转付款存档!A:A))+1,"")</f>
        <v/>
      </c>
      <c r="B315" s="319" t="s">
        <v>96</v>
      </c>
      <c r="C315" s="319" t="s">
        <v>96</v>
      </c>
      <c r="D315" s="320" t="str">
        <f ca="1">IF(B315&lt;&gt;"",IF(COUNTIF(账户资料!A:A,B315)=1,IF(B315="",0,VLOOKUP(B315,账户资料!A:B,2,FALSE)),"无此账户编码请备案后录入!"),"")</f>
        <v/>
      </c>
      <c r="E315" s="321" t="str">
        <f ca="1">IF(COUNTIF(账户资料!A:A,B315)=1,IF(B315="",0,VLOOKUP(B315,账户资料!A:C,3,FALSE)),"")</f>
        <v/>
      </c>
      <c r="F315" s="319" t="s">
        <v>96</v>
      </c>
      <c r="G315" s="322"/>
      <c r="H315" s="322"/>
      <c r="I315" s="323" t="str">
        <f ca="1" t="shared" si="6"/>
        <v/>
      </c>
    </row>
    <row r="316" customHeight="1" spans="1:9">
      <c r="A316" s="318" t="str">
        <f ca="1">IF(AND(G316&lt;&gt;"",G316&gt;0),MAX(A$3:A315,MAX(转付款存档!A:A))+1,"")</f>
        <v/>
      </c>
      <c r="B316" s="319" t="s">
        <v>96</v>
      </c>
      <c r="C316" s="319" t="s">
        <v>96</v>
      </c>
      <c r="D316" s="320" t="str">
        <f ca="1">IF(B316&lt;&gt;"",IF(COUNTIF(账户资料!A:A,B316)=1,IF(B316="",0,VLOOKUP(B316,账户资料!A:B,2,FALSE)),"无此账户编码请备案后录入!"),"")</f>
        <v/>
      </c>
      <c r="E316" s="321" t="str">
        <f ca="1">IF(COUNTIF(账户资料!A:A,B316)=1,IF(B316="",0,VLOOKUP(B316,账户资料!A:C,3,FALSE)),"")</f>
        <v/>
      </c>
      <c r="F316" s="319" t="s">
        <v>96</v>
      </c>
      <c r="G316" s="322"/>
      <c r="H316" s="322"/>
      <c r="I316" s="323" t="str">
        <f ca="1" t="shared" si="6"/>
        <v/>
      </c>
    </row>
    <row r="317" customHeight="1" spans="1:9">
      <c r="A317" s="318" t="str">
        <f ca="1">IF(AND(G317&lt;&gt;"",G317&gt;0),MAX(A$3:A316,MAX(转付款存档!A:A))+1,"")</f>
        <v/>
      </c>
      <c r="B317" s="319" t="s">
        <v>96</v>
      </c>
      <c r="C317" s="319" t="s">
        <v>96</v>
      </c>
      <c r="D317" s="320" t="str">
        <f ca="1">IF(B317&lt;&gt;"",IF(COUNTIF(账户资料!A:A,B317)=1,IF(B317="",0,VLOOKUP(B317,账户资料!A:B,2,FALSE)),"无此账户编码请备案后录入!"),"")</f>
        <v/>
      </c>
      <c r="E317" s="321" t="str">
        <f ca="1">IF(COUNTIF(账户资料!A:A,B317)=1,IF(B317="",0,VLOOKUP(B317,账户资料!A:C,3,FALSE)),"")</f>
        <v/>
      </c>
      <c r="F317" s="319" t="s">
        <v>96</v>
      </c>
      <c r="G317" s="322"/>
      <c r="H317" s="322"/>
      <c r="I317" s="323" t="str">
        <f ca="1" t="shared" si="6"/>
        <v/>
      </c>
    </row>
    <row r="318" customHeight="1" spans="1:9">
      <c r="A318" s="318" t="str">
        <f ca="1">IF(AND(G318&lt;&gt;"",G318&gt;0),MAX(A$3:A317,MAX(转付款存档!A:A))+1,"")</f>
        <v/>
      </c>
      <c r="B318" s="319" t="s">
        <v>96</v>
      </c>
      <c r="C318" s="319" t="s">
        <v>96</v>
      </c>
      <c r="D318" s="320" t="str">
        <f ca="1">IF(B318&lt;&gt;"",IF(COUNTIF(账户资料!A:A,B318)=1,IF(B318="",0,VLOOKUP(B318,账户资料!A:B,2,FALSE)),"无此账户编码请备案后录入!"),"")</f>
        <v/>
      </c>
      <c r="E318" s="321" t="str">
        <f ca="1">IF(COUNTIF(账户资料!A:A,B318)=1,IF(B318="",0,VLOOKUP(B318,账户资料!A:C,3,FALSE)),"")</f>
        <v/>
      </c>
      <c r="F318" s="319" t="s">
        <v>96</v>
      </c>
      <c r="G318" s="322"/>
      <c r="H318" s="322"/>
      <c r="I318" s="323" t="str">
        <f ca="1" t="shared" si="6"/>
        <v/>
      </c>
    </row>
    <row r="319" customHeight="1" spans="1:9">
      <c r="A319" s="318" t="str">
        <f ca="1">IF(AND(G319&lt;&gt;"",G319&gt;0),MAX(A$3:A318,MAX(转付款存档!A:A))+1,"")</f>
        <v/>
      </c>
      <c r="B319" s="319" t="s">
        <v>96</v>
      </c>
      <c r="C319" s="319" t="s">
        <v>96</v>
      </c>
      <c r="D319" s="320" t="str">
        <f ca="1">IF(B319&lt;&gt;"",IF(COUNTIF(账户资料!A:A,B319)=1,IF(B319="",0,VLOOKUP(B319,账户资料!A:B,2,FALSE)),"无此账户编码请备案后录入!"),"")</f>
        <v/>
      </c>
      <c r="E319" s="321" t="str">
        <f ca="1">IF(COUNTIF(账户资料!A:A,B319)=1,IF(B319="",0,VLOOKUP(B319,账户资料!A:C,3,FALSE)),"")</f>
        <v/>
      </c>
      <c r="F319" s="319" t="s">
        <v>96</v>
      </c>
      <c r="G319" s="322"/>
      <c r="H319" s="322"/>
      <c r="I319" s="323" t="str">
        <f ca="1" t="shared" si="6"/>
        <v/>
      </c>
    </row>
    <row r="320" customHeight="1" spans="1:9">
      <c r="A320" s="318" t="str">
        <f ca="1">IF(AND(G320&lt;&gt;"",G320&gt;0),MAX(A$3:A319,MAX(转付款存档!A:A))+1,"")</f>
        <v/>
      </c>
      <c r="B320" s="319" t="s">
        <v>96</v>
      </c>
      <c r="C320" s="319" t="s">
        <v>96</v>
      </c>
      <c r="D320" s="320" t="str">
        <f ca="1">IF(B320&lt;&gt;"",IF(COUNTIF(账户资料!A:A,B320)=1,IF(B320="",0,VLOOKUP(B320,账户资料!A:B,2,FALSE)),"无此账户编码请备案后录入!"),"")</f>
        <v/>
      </c>
      <c r="E320" s="321" t="str">
        <f ca="1">IF(COUNTIF(账户资料!A:A,B320)=1,IF(B320="",0,VLOOKUP(B320,账户资料!A:C,3,FALSE)),"")</f>
        <v/>
      </c>
      <c r="F320" s="319" t="s">
        <v>96</v>
      </c>
      <c r="G320" s="322"/>
      <c r="H320" s="322"/>
      <c r="I320" s="323" t="str">
        <f ca="1" t="shared" si="6"/>
        <v/>
      </c>
    </row>
    <row r="321" customHeight="1" spans="1:9">
      <c r="A321" s="318" t="str">
        <f ca="1">IF(AND(G321&lt;&gt;"",G321&gt;0),MAX(A$3:A320,MAX(转付款存档!A:A))+1,"")</f>
        <v/>
      </c>
      <c r="B321" s="319" t="s">
        <v>96</v>
      </c>
      <c r="C321" s="319" t="s">
        <v>96</v>
      </c>
      <c r="D321" s="320" t="str">
        <f ca="1">IF(B321&lt;&gt;"",IF(COUNTIF(账户资料!A:A,B321)=1,IF(B321="",0,VLOOKUP(B321,账户资料!A:B,2,FALSE)),"无此账户编码请备案后录入!"),"")</f>
        <v/>
      </c>
      <c r="E321" s="321" t="str">
        <f ca="1">IF(COUNTIF(账户资料!A:A,B321)=1,IF(B321="",0,VLOOKUP(B321,账户资料!A:C,3,FALSE)),"")</f>
        <v/>
      </c>
      <c r="F321" s="319" t="s">
        <v>96</v>
      </c>
      <c r="G321" s="322"/>
      <c r="H321" s="322"/>
      <c r="I321" s="323" t="str">
        <f ca="1" t="shared" si="6"/>
        <v/>
      </c>
    </row>
    <row r="322" customHeight="1" spans="1:9">
      <c r="A322" s="318" t="str">
        <f ca="1">IF(AND(G322&lt;&gt;"",G322&gt;0),MAX(A$3:A321,MAX(转付款存档!A:A))+1,"")</f>
        <v/>
      </c>
      <c r="B322" s="319" t="s">
        <v>96</v>
      </c>
      <c r="C322" s="319" t="s">
        <v>96</v>
      </c>
      <c r="D322" s="320" t="str">
        <f ca="1">IF(B322&lt;&gt;"",IF(COUNTIF(账户资料!A:A,B322)=1,IF(B322="",0,VLOOKUP(B322,账户资料!A:B,2,FALSE)),"无此账户编码请备案后录入!"),"")</f>
        <v/>
      </c>
      <c r="E322" s="321" t="str">
        <f ca="1">IF(COUNTIF(账户资料!A:A,B322)=1,IF(B322="",0,VLOOKUP(B322,账户资料!A:C,3,FALSE)),"")</f>
        <v/>
      </c>
      <c r="F322" s="319" t="s">
        <v>96</v>
      </c>
      <c r="G322" s="322"/>
      <c r="H322" s="322"/>
      <c r="I322" s="323" t="str">
        <f ca="1" t="shared" si="6"/>
        <v/>
      </c>
    </row>
    <row r="323" customHeight="1" spans="1:9">
      <c r="A323" s="318" t="str">
        <f ca="1">IF(AND(G323&lt;&gt;"",G323&gt;0),MAX(A$3:A322,MAX(转付款存档!A:A))+1,"")</f>
        <v/>
      </c>
      <c r="B323" s="319" t="s">
        <v>96</v>
      </c>
      <c r="C323" s="319" t="s">
        <v>96</v>
      </c>
      <c r="D323" s="320" t="str">
        <f ca="1">IF(B323&lt;&gt;"",IF(COUNTIF(账户资料!A:A,B323)=1,IF(B323="",0,VLOOKUP(B323,账户资料!A:B,2,FALSE)),"无此账户编码请备案后录入!"),"")</f>
        <v/>
      </c>
      <c r="E323" s="321" t="str">
        <f ca="1">IF(COUNTIF(账户资料!A:A,B323)=1,IF(B323="",0,VLOOKUP(B323,账户资料!A:C,3,FALSE)),"")</f>
        <v/>
      </c>
      <c r="F323" s="319" t="s">
        <v>96</v>
      </c>
      <c r="G323" s="322"/>
      <c r="H323" s="322"/>
      <c r="I323" s="323" t="str">
        <f ca="1" t="shared" si="6"/>
        <v/>
      </c>
    </row>
    <row r="324" customHeight="1" spans="1:9">
      <c r="A324" s="318" t="str">
        <f ca="1">IF(AND(G324&lt;&gt;"",G324&gt;0),MAX(A$3:A323,MAX(转付款存档!A:A))+1,"")</f>
        <v/>
      </c>
      <c r="B324" s="319" t="s">
        <v>96</v>
      </c>
      <c r="C324" s="319" t="s">
        <v>96</v>
      </c>
      <c r="D324" s="320" t="str">
        <f ca="1">IF(B324&lt;&gt;"",IF(COUNTIF(账户资料!A:A,B324)=1,IF(B324="",0,VLOOKUP(B324,账户资料!A:B,2,FALSE)),"无此账户编码请备案后录入!"),"")</f>
        <v/>
      </c>
      <c r="E324" s="321" t="str">
        <f ca="1">IF(COUNTIF(账户资料!A:A,B324)=1,IF(B324="",0,VLOOKUP(B324,账户资料!A:C,3,FALSE)),"")</f>
        <v/>
      </c>
      <c r="F324" s="319" t="s">
        <v>96</v>
      </c>
      <c r="G324" s="322"/>
      <c r="H324" s="322"/>
      <c r="I324" s="323" t="str">
        <f ca="1" t="shared" si="6"/>
        <v/>
      </c>
    </row>
    <row r="325" customHeight="1" spans="1:9">
      <c r="A325" s="318" t="str">
        <f ca="1">IF(AND(G325&lt;&gt;"",G325&gt;0),MAX(A$3:A324,MAX(转付款存档!A:A))+1,"")</f>
        <v/>
      </c>
      <c r="B325" s="319" t="s">
        <v>96</v>
      </c>
      <c r="C325" s="319" t="s">
        <v>96</v>
      </c>
      <c r="D325" s="320" t="str">
        <f ca="1">IF(B325&lt;&gt;"",IF(COUNTIF(账户资料!A:A,B325)=1,IF(B325="",0,VLOOKUP(B325,账户资料!A:B,2,FALSE)),"无此账户编码请备案后录入!"),"")</f>
        <v/>
      </c>
      <c r="E325" s="321" t="str">
        <f ca="1">IF(COUNTIF(账户资料!A:A,B325)=1,IF(B325="",0,VLOOKUP(B325,账户资料!A:C,3,FALSE)),"")</f>
        <v/>
      </c>
      <c r="F325" s="319" t="s">
        <v>96</v>
      </c>
      <c r="G325" s="322"/>
      <c r="H325" s="322"/>
      <c r="I325" s="323" t="str">
        <f ca="1" t="shared" si="6"/>
        <v/>
      </c>
    </row>
    <row r="326" customHeight="1" spans="1:9">
      <c r="A326" s="318" t="str">
        <f ca="1">IF(AND(G326&lt;&gt;"",G326&gt;0),MAX(A$3:A325,MAX(转付款存档!A:A))+1,"")</f>
        <v/>
      </c>
      <c r="B326" s="319" t="s">
        <v>96</v>
      </c>
      <c r="C326" s="319" t="s">
        <v>96</v>
      </c>
      <c r="D326" s="320" t="str">
        <f ca="1">IF(B326&lt;&gt;"",IF(COUNTIF(账户资料!A:A,B326)=1,IF(B326="",0,VLOOKUP(B326,账户资料!A:B,2,FALSE)),"无此账户编码请备案后录入!"),"")</f>
        <v/>
      </c>
      <c r="E326" s="321" t="str">
        <f ca="1">IF(COUNTIF(账户资料!A:A,B326)=1,IF(B326="",0,VLOOKUP(B326,账户资料!A:C,3,FALSE)),"")</f>
        <v/>
      </c>
      <c r="F326" s="319" t="s">
        <v>96</v>
      </c>
      <c r="G326" s="322"/>
      <c r="H326" s="322"/>
      <c r="I326" s="323" t="str">
        <f ca="1" t="shared" si="6"/>
        <v/>
      </c>
    </row>
    <row r="327" customHeight="1" spans="1:9">
      <c r="A327" s="318" t="str">
        <f ca="1">IF(AND(G327&lt;&gt;"",G327&gt;0),MAX(A$3:A326,MAX(转付款存档!A:A))+1,"")</f>
        <v/>
      </c>
      <c r="B327" s="319" t="s">
        <v>96</v>
      </c>
      <c r="C327" s="319" t="s">
        <v>96</v>
      </c>
      <c r="D327" s="320" t="str">
        <f ca="1">IF(B327&lt;&gt;"",IF(COUNTIF(账户资料!A:A,B327)=1,IF(B327="",0,VLOOKUP(B327,账户资料!A:B,2,FALSE)),"无此账户编码请备案后录入!"),"")</f>
        <v/>
      </c>
      <c r="E327" s="321" t="str">
        <f ca="1">IF(COUNTIF(账户资料!A:A,B327)=1,IF(B327="",0,VLOOKUP(B327,账户资料!A:C,3,FALSE)),"")</f>
        <v/>
      </c>
      <c r="F327" s="319" t="s">
        <v>96</v>
      </c>
      <c r="G327" s="322"/>
      <c r="H327" s="322"/>
      <c r="I327" s="323" t="str">
        <f ca="1" t="shared" si="6"/>
        <v/>
      </c>
    </row>
    <row r="328" customHeight="1" spans="1:9">
      <c r="A328" s="318" t="str">
        <f ca="1">IF(AND(G328&lt;&gt;"",G328&gt;0),MAX(A$3:A327,MAX(转付款存档!A:A))+1,"")</f>
        <v/>
      </c>
      <c r="B328" s="319" t="s">
        <v>96</v>
      </c>
      <c r="C328" s="319" t="s">
        <v>96</v>
      </c>
      <c r="D328" s="320" t="str">
        <f ca="1">IF(B328&lt;&gt;"",IF(COUNTIF(账户资料!A:A,B328)=1,IF(B328="",0,VLOOKUP(B328,账户资料!A:B,2,FALSE)),"无此账户编码请备案后录入!"),"")</f>
        <v/>
      </c>
      <c r="E328" s="321" t="str">
        <f ca="1">IF(COUNTIF(账户资料!A:A,B328)=1,IF(B328="",0,VLOOKUP(B328,账户资料!A:C,3,FALSE)),"")</f>
        <v/>
      </c>
      <c r="F328" s="319" t="s">
        <v>96</v>
      </c>
      <c r="G328" s="322"/>
      <c r="H328" s="322"/>
      <c r="I328" s="323" t="str">
        <f ca="1" t="shared" si="6"/>
        <v/>
      </c>
    </row>
    <row r="329" customHeight="1" spans="1:9">
      <c r="A329" s="318" t="str">
        <f ca="1">IF(AND(G329&lt;&gt;"",G329&gt;0),MAX(A$3:A328,MAX(转付款存档!A:A))+1,"")</f>
        <v/>
      </c>
      <c r="B329" s="319" t="s">
        <v>96</v>
      </c>
      <c r="C329" s="319" t="s">
        <v>96</v>
      </c>
      <c r="D329" s="320" t="str">
        <f ca="1">IF(B329&lt;&gt;"",IF(COUNTIF(账户资料!A:A,B329)=1,IF(B329="",0,VLOOKUP(B329,账户资料!A:B,2,FALSE)),"无此账户编码请备案后录入!"),"")</f>
        <v/>
      </c>
      <c r="E329" s="321" t="str">
        <f ca="1">IF(COUNTIF(账户资料!A:A,B329)=1,IF(B329="",0,VLOOKUP(B329,账户资料!A:C,3,FALSE)),"")</f>
        <v/>
      </c>
      <c r="F329" s="319" t="s">
        <v>96</v>
      </c>
      <c r="G329" s="322"/>
      <c r="H329" s="322"/>
      <c r="I329" s="323" t="str">
        <f ca="1" t="shared" si="6"/>
        <v/>
      </c>
    </row>
    <row r="330" customHeight="1" spans="1:9">
      <c r="A330" s="318" t="str">
        <f ca="1">IF(AND(G330&lt;&gt;"",G330&gt;0),MAX(A$3:A329,MAX(转付款存档!A:A))+1,"")</f>
        <v/>
      </c>
      <c r="B330" s="319" t="s">
        <v>96</v>
      </c>
      <c r="C330" s="319" t="s">
        <v>96</v>
      </c>
      <c r="D330" s="320" t="str">
        <f ca="1">IF(B330&lt;&gt;"",IF(COUNTIF(账户资料!A:A,B330)=1,IF(B330="",0,VLOOKUP(B330,账户资料!A:B,2,FALSE)),"无此账户编码请备案后录入!"),"")</f>
        <v/>
      </c>
      <c r="E330" s="321" t="str">
        <f ca="1">IF(COUNTIF(账户资料!A:A,B330)=1,IF(B330="",0,VLOOKUP(B330,账户资料!A:C,3,FALSE)),"")</f>
        <v/>
      </c>
      <c r="F330" s="319" t="s">
        <v>96</v>
      </c>
      <c r="G330" s="322"/>
      <c r="H330" s="322"/>
      <c r="I330" s="323" t="str">
        <f ca="1" t="shared" si="6"/>
        <v/>
      </c>
    </row>
    <row r="331" customHeight="1" spans="1:9">
      <c r="A331" s="318" t="str">
        <f ca="1">IF(AND(G331&lt;&gt;"",G331&gt;0),MAX(A$3:A330,MAX(转付款存档!A:A))+1,"")</f>
        <v/>
      </c>
      <c r="B331" s="319" t="s">
        <v>96</v>
      </c>
      <c r="C331" s="319" t="s">
        <v>96</v>
      </c>
      <c r="D331" s="320" t="str">
        <f ca="1">IF(B331&lt;&gt;"",IF(COUNTIF(账户资料!A:A,B331)=1,IF(B331="",0,VLOOKUP(B331,账户资料!A:B,2,FALSE)),"无此账户编码请备案后录入!"),"")</f>
        <v/>
      </c>
      <c r="E331" s="321" t="str">
        <f ca="1">IF(COUNTIF(账户资料!A:A,B331)=1,IF(B331="",0,VLOOKUP(B331,账户资料!A:C,3,FALSE)),"")</f>
        <v/>
      </c>
      <c r="F331" s="319" t="s">
        <v>96</v>
      </c>
      <c r="G331" s="322"/>
      <c r="H331" s="322"/>
      <c r="I331" s="323" t="str">
        <f ca="1" t="shared" si="6"/>
        <v/>
      </c>
    </row>
    <row r="332" customHeight="1" spans="1:9">
      <c r="A332" s="318" t="str">
        <f ca="1">IF(AND(G332&lt;&gt;"",G332&gt;0),MAX(A$3:A331,MAX(转付款存档!A:A))+1,"")</f>
        <v/>
      </c>
      <c r="B332" s="319" t="s">
        <v>96</v>
      </c>
      <c r="C332" s="319" t="s">
        <v>96</v>
      </c>
      <c r="D332" s="320" t="str">
        <f ca="1">IF(B332&lt;&gt;"",IF(COUNTIF(账户资料!A:A,B332)=1,IF(B332="",0,VLOOKUP(B332,账户资料!A:B,2,FALSE)),"无此账户编码请备案后录入!"),"")</f>
        <v/>
      </c>
      <c r="E332" s="321" t="str">
        <f ca="1">IF(COUNTIF(账户资料!A:A,B332)=1,IF(B332="",0,VLOOKUP(B332,账户资料!A:C,3,FALSE)),"")</f>
        <v/>
      </c>
      <c r="F332" s="319" t="s">
        <v>96</v>
      </c>
      <c r="G332" s="322"/>
      <c r="H332" s="322"/>
      <c r="I332" s="323" t="str">
        <f ca="1" t="shared" si="6"/>
        <v/>
      </c>
    </row>
    <row r="333" customHeight="1" spans="1:9">
      <c r="A333" s="318" t="str">
        <f ca="1">IF(AND(G333&lt;&gt;"",G333&gt;0),MAX(A$3:A332,MAX(转付款存档!A:A))+1,"")</f>
        <v/>
      </c>
      <c r="B333" s="319" t="s">
        <v>96</v>
      </c>
      <c r="C333" s="319" t="s">
        <v>96</v>
      </c>
      <c r="D333" s="320" t="str">
        <f ca="1">IF(B333&lt;&gt;"",IF(COUNTIF(账户资料!A:A,B333)=1,IF(B333="",0,VLOOKUP(B333,账户资料!A:B,2,FALSE)),"无此账户编码请备案后录入!"),"")</f>
        <v/>
      </c>
      <c r="E333" s="321" t="str">
        <f ca="1">IF(COUNTIF(账户资料!A:A,B333)=1,IF(B333="",0,VLOOKUP(B333,账户资料!A:C,3,FALSE)),"")</f>
        <v/>
      </c>
      <c r="F333" s="319" t="s">
        <v>96</v>
      </c>
      <c r="G333" s="322"/>
      <c r="H333" s="322"/>
      <c r="I333" s="323" t="str">
        <f ca="1" t="shared" si="6"/>
        <v/>
      </c>
    </row>
    <row r="334" customHeight="1" spans="1:9">
      <c r="A334" s="318" t="str">
        <f ca="1">IF(AND(G334&lt;&gt;"",G334&gt;0),MAX(A$3:A333,MAX(转付款存档!A:A))+1,"")</f>
        <v/>
      </c>
      <c r="B334" s="319" t="s">
        <v>96</v>
      </c>
      <c r="C334" s="319" t="s">
        <v>96</v>
      </c>
      <c r="D334" s="320" t="str">
        <f ca="1">IF(B334&lt;&gt;"",IF(COUNTIF(账户资料!A:A,B334)=1,IF(B334="",0,VLOOKUP(B334,账户资料!A:B,2,FALSE)),"无此账户编码请备案后录入!"),"")</f>
        <v/>
      </c>
      <c r="E334" s="321" t="str">
        <f ca="1">IF(COUNTIF(账户资料!A:A,B334)=1,IF(B334="",0,VLOOKUP(B334,账户资料!A:C,3,FALSE)),"")</f>
        <v/>
      </c>
      <c r="F334" s="319" t="s">
        <v>96</v>
      </c>
      <c r="G334" s="322"/>
      <c r="H334" s="322"/>
      <c r="I334" s="323" t="str">
        <f ca="1" t="shared" si="6"/>
        <v/>
      </c>
    </row>
    <row r="335" customHeight="1" spans="1:9">
      <c r="A335" s="318" t="str">
        <f ca="1">IF(AND(G335&lt;&gt;"",G335&gt;0),MAX(A$3:A334,MAX(转付款存档!A:A))+1,"")</f>
        <v/>
      </c>
      <c r="B335" s="319" t="s">
        <v>96</v>
      </c>
      <c r="C335" s="319" t="s">
        <v>96</v>
      </c>
      <c r="D335" s="320" t="str">
        <f ca="1">IF(B335&lt;&gt;"",IF(COUNTIF(账户资料!A:A,B335)=1,IF(B335="",0,VLOOKUP(B335,账户资料!A:B,2,FALSE)),"无此账户编码请备案后录入!"),"")</f>
        <v/>
      </c>
      <c r="E335" s="321" t="str">
        <f ca="1">IF(COUNTIF(账户资料!A:A,B335)=1,IF(B335="",0,VLOOKUP(B335,账户资料!A:C,3,FALSE)),"")</f>
        <v/>
      </c>
      <c r="F335" s="319" t="s">
        <v>96</v>
      </c>
      <c r="G335" s="322"/>
      <c r="H335" s="322"/>
      <c r="I335" s="323" t="str">
        <f ca="1" t="shared" si="6"/>
        <v/>
      </c>
    </row>
    <row r="336" customHeight="1" spans="1:9">
      <c r="A336" s="318" t="str">
        <f ca="1">IF(AND(G336&lt;&gt;"",G336&gt;0),MAX(A$3:A335,MAX(转付款存档!A:A))+1,"")</f>
        <v/>
      </c>
      <c r="B336" s="319" t="s">
        <v>96</v>
      </c>
      <c r="C336" s="319" t="s">
        <v>96</v>
      </c>
      <c r="D336" s="320" t="str">
        <f ca="1">IF(B336&lt;&gt;"",IF(COUNTIF(账户资料!A:A,B336)=1,IF(B336="",0,VLOOKUP(B336,账户资料!A:B,2,FALSE)),"无此账户编码请备案后录入!"),"")</f>
        <v/>
      </c>
      <c r="E336" s="321" t="str">
        <f ca="1">IF(COUNTIF(账户资料!A:A,B336)=1,IF(B336="",0,VLOOKUP(B336,账户资料!A:C,3,FALSE)),"")</f>
        <v/>
      </c>
      <c r="F336" s="319" t="s">
        <v>96</v>
      </c>
      <c r="G336" s="322"/>
      <c r="H336" s="322"/>
      <c r="I336" s="323" t="str">
        <f ca="1" t="shared" si="6"/>
        <v/>
      </c>
    </row>
    <row r="337" customHeight="1" spans="1:9">
      <c r="A337" s="318" t="str">
        <f ca="1">IF(AND(G337&lt;&gt;"",G337&gt;0),MAX(A$3:A336,MAX(转付款存档!A:A))+1,"")</f>
        <v/>
      </c>
      <c r="B337" s="319" t="s">
        <v>96</v>
      </c>
      <c r="C337" s="319" t="s">
        <v>96</v>
      </c>
      <c r="D337" s="320" t="str">
        <f ca="1">IF(B337&lt;&gt;"",IF(COUNTIF(账户资料!A:A,B337)=1,IF(B337="",0,VLOOKUP(B337,账户资料!A:B,2,FALSE)),"无此账户编码请备案后录入!"),"")</f>
        <v/>
      </c>
      <c r="E337" s="321" t="str">
        <f ca="1">IF(COUNTIF(账户资料!A:A,B337)=1,IF(B337="",0,VLOOKUP(B337,账户资料!A:C,3,FALSE)),"")</f>
        <v/>
      </c>
      <c r="F337" s="319" t="s">
        <v>96</v>
      </c>
      <c r="G337" s="322"/>
      <c r="H337" s="322"/>
      <c r="I337" s="323" t="str">
        <f ca="1" t="shared" si="6"/>
        <v/>
      </c>
    </row>
    <row r="338" customHeight="1" spans="1:9">
      <c r="A338" s="318" t="str">
        <f ca="1">IF(AND(G338&lt;&gt;"",G338&gt;0),MAX(A$3:A337,MAX(转付款存档!A:A))+1,"")</f>
        <v/>
      </c>
      <c r="B338" s="319" t="s">
        <v>96</v>
      </c>
      <c r="C338" s="319" t="s">
        <v>96</v>
      </c>
      <c r="D338" s="320" t="str">
        <f ca="1">IF(B338&lt;&gt;"",IF(COUNTIF(账户资料!A:A,B338)=1,IF(B338="",0,VLOOKUP(B338,账户资料!A:B,2,FALSE)),"无此账户编码请备案后录入!"),"")</f>
        <v/>
      </c>
      <c r="E338" s="321" t="str">
        <f ca="1">IF(COUNTIF(账户资料!A:A,B338)=1,IF(B338="",0,VLOOKUP(B338,账户资料!A:C,3,FALSE)),"")</f>
        <v/>
      </c>
      <c r="F338" s="319" t="s">
        <v>96</v>
      </c>
      <c r="G338" s="322"/>
      <c r="H338" s="322"/>
      <c r="I338" s="323" t="str">
        <f ca="1" t="shared" ref="I338:I401" si="7">IF(ISBLANK(G338),"",IF(I338="",TEXT(NOW(),"yyyy-m-d"),I338))</f>
        <v/>
      </c>
    </row>
    <row r="339" customHeight="1" spans="1:9">
      <c r="A339" s="318" t="str">
        <f ca="1">IF(AND(G339&lt;&gt;"",G339&gt;0),MAX(A$3:A338,MAX(转付款存档!A:A))+1,"")</f>
        <v/>
      </c>
      <c r="B339" s="319" t="s">
        <v>96</v>
      </c>
      <c r="C339" s="319" t="s">
        <v>96</v>
      </c>
      <c r="D339" s="320" t="str">
        <f ca="1">IF(B339&lt;&gt;"",IF(COUNTIF(账户资料!A:A,B339)=1,IF(B339="",0,VLOOKUP(B339,账户资料!A:B,2,FALSE)),"无此账户编码请备案后录入!"),"")</f>
        <v/>
      </c>
      <c r="E339" s="321" t="str">
        <f ca="1">IF(COUNTIF(账户资料!A:A,B339)=1,IF(B339="",0,VLOOKUP(B339,账户资料!A:C,3,FALSE)),"")</f>
        <v/>
      </c>
      <c r="F339" s="319" t="s">
        <v>96</v>
      </c>
      <c r="G339" s="322"/>
      <c r="H339" s="322"/>
      <c r="I339" s="323" t="str">
        <f ca="1" t="shared" si="7"/>
        <v/>
      </c>
    </row>
    <row r="340" customHeight="1" spans="1:9">
      <c r="A340" s="318" t="str">
        <f ca="1">IF(AND(G340&lt;&gt;"",G340&gt;0),MAX(A$3:A339,MAX(转付款存档!A:A))+1,"")</f>
        <v/>
      </c>
      <c r="B340" s="319" t="s">
        <v>96</v>
      </c>
      <c r="C340" s="319" t="s">
        <v>96</v>
      </c>
      <c r="D340" s="320" t="str">
        <f ca="1">IF(B340&lt;&gt;"",IF(COUNTIF(账户资料!A:A,B340)=1,IF(B340="",0,VLOOKUP(B340,账户资料!A:B,2,FALSE)),"无此账户编码请备案后录入!"),"")</f>
        <v/>
      </c>
      <c r="E340" s="321" t="str">
        <f ca="1">IF(COUNTIF(账户资料!A:A,B340)=1,IF(B340="",0,VLOOKUP(B340,账户资料!A:C,3,FALSE)),"")</f>
        <v/>
      </c>
      <c r="F340" s="319" t="s">
        <v>96</v>
      </c>
      <c r="G340" s="322"/>
      <c r="H340" s="322"/>
      <c r="I340" s="323" t="str">
        <f ca="1" t="shared" si="7"/>
        <v/>
      </c>
    </row>
    <row r="341" customHeight="1" spans="1:9">
      <c r="A341" s="318" t="str">
        <f ca="1">IF(AND(G341&lt;&gt;"",G341&gt;0),MAX(A$3:A340,MAX(转付款存档!A:A))+1,"")</f>
        <v/>
      </c>
      <c r="B341" s="319" t="s">
        <v>96</v>
      </c>
      <c r="C341" s="319" t="s">
        <v>96</v>
      </c>
      <c r="D341" s="320" t="str">
        <f ca="1">IF(B341&lt;&gt;"",IF(COUNTIF(账户资料!A:A,B341)=1,IF(B341="",0,VLOOKUP(B341,账户资料!A:B,2,FALSE)),"无此账户编码请备案后录入!"),"")</f>
        <v/>
      </c>
      <c r="E341" s="321" t="str">
        <f ca="1">IF(COUNTIF(账户资料!A:A,B341)=1,IF(B341="",0,VLOOKUP(B341,账户资料!A:C,3,FALSE)),"")</f>
        <v/>
      </c>
      <c r="F341" s="319" t="s">
        <v>96</v>
      </c>
      <c r="G341" s="322"/>
      <c r="H341" s="322"/>
      <c r="I341" s="323" t="str">
        <f ca="1" t="shared" si="7"/>
        <v/>
      </c>
    </row>
    <row r="342" customHeight="1" spans="1:9">
      <c r="A342" s="318" t="str">
        <f ca="1">IF(AND(G342&lt;&gt;"",G342&gt;0),MAX(A$3:A341,MAX(转付款存档!A:A))+1,"")</f>
        <v/>
      </c>
      <c r="B342" s="319" t="s">
        <v>96</v>
      </c>
      <c r="C342" s="319" t="s">
        <v>96</v>
      </c>
      <c r="D342" s="320" t="str">
        <f ca="1">IF(B342&lt;&gt;"",IF(COUNTIF(账户资料!A:A,B342)=1,IF(B342="",0,VLOOKUP(B342,账户资料!A:B,2,FALSE)),"无此账户编码请备案后录入!"),"")</f>
        <v/>
      </c>
      <c r="E342" s="321" t="str">
        <f ca="1">IF(COUNTIF(账户资料!A:A,B342)=1,IF(B342="",0,VLOOKUP(B342,账户资料!A:C,3,FALSE)),"")</f>
        <v/>
      </c>
      <c r="F342" s="319" t="s">
        <v>96</v>
      </c>
      <c r="G342" s="322"/>
      <c r="H342" s="322"/>
      <c r="I342" s="323" t="str">
        <f ca="1" t="shared" si="7"/>
        <v/>
      </c>
    </row>
    <row r="343" customHeight="1" spans="1:9">
      <c r="A343" s="318" t="str">
        <f ca="1">IF(AND(G343&lt;&gt;"",G343&gt;0),MAX(A$3:A342,MAX(转付款存档!A:A))+1,"")</f>
        <v/>
      </c>
      <c r="B343" s="319" t="s">
        <v>96</v>
      </c>
      <c r="C343" s="319" t="s">
        <v>96</v>
      </c>
      <c r="D343" s="320" t="str">
        <f ca="1">IF(B343&lt;&gt;"",IF(COUNTIF(账户资料!A:A,B343)=1,IF(B343="",0,VLOOKUP(B343,账户资料!A:B,2,FALSE)),"无此账户编码请备案后录入!"),"")</f>
        <v/>
      </c>
      <c r="E343" s="321" t="str">
        <f ca="1">IF(COUNTIF(账户资料!A:A,B343)=1,IF(B343="",0,VLOOKUP(B343,账户资料!A:C,3,FALSE)),"")</f>
        <v/>
      </c>
      <c r="F343" s="319" t="s">
        <v>96</v>
      </c>
      <c r="G343" s="322"/>
      <c r="H343" s="322"/>
      <c r="I343" s="323" t="str">
        <f ca="1" t="shared" si="7"/>
        <v/>
      </c>
    </row>
    <row r="344" customHeight="1" spans="1:9">
      <c r="A344" s="318" t="str">
        <f ca="1">IF(AND(G344&lt;&gt;"",G344&gt;0),MAX(A$3:A343,MAX(转付款存档!A:A))+1,"")</f>
        <v/>
      </c>
      <c r="B344" s="319" t="s">
        <v>96</v>
      </c>
      <c r="C344" s="319" t="s">
        <v>96</v>
      </c>
      <c r="D344" s="320" t="str">
        <f ca="1">IF(B344&lt;&gt;"",IF(COUNTIF(账户资料!A:A,B344)=1,IF(B344="",0,VLOOKUP(B344,账户资料!A:B,2,FALSE)),"无此账户编码请备案后录入!"),"")</f>
        <v/>
      </c>
      <c r="E344" s="321" t="str">
        <f ca="1">IF(COUNTIF(账户资料!A:A,B344)=1,IF(B344="",0,VLOOKUP(B344,账户资料!A:C,3,FALSE)),"")</f>
        <v/>
      </c>
      <c r="F344" s="319" t="s">
        <v>96</v>
      </c>
      <c r="G344" s="322"/>
      <c r="H344" s="322"/>
      <c r="I344" s="323" t="str">
        <f ca="1" t="shared" si="7"/>
        <v/>
      </c>
    </row>
    <row r="345" customHeight="1" spans="1:9">
      <c r="A345" s="318" t="str">
        <f ca="1">IF(AND(G345&lt;&gt;"",G345&gt;0),MAX(A$3:A344,MAX(转付款存档!A:A))+1,"")</f>
        <v/>
      </c>
      <c r="B345" s="319" t="s">
        <v>96</v>
      </c>
      <c r="C345" s="319" t="s">
        <v>96</v>
      </c>
      <c r="D345" s="320" t="str">
        <f ca="1">IF(B345&lt;&gt;"",IF(COUNTIF(账户资料!A:A,B345)=1,IF(B345="",0,VLOOKUP(B345,账户资料!A:B,2,FALSE)),"无此账户编码请备案后录入!"),"")</f>
        <v/>
      </c>
      <c r="E345" s="321" t="str">
        <f ca="1">IF(COUNTIF(账户资料!A:A,B345)=1,IF(B345="",0,VLOOKUP(B345,账户资料!A:C,3,FALSE)),"")</f>
        <v/>
      </c>
      <c r="F345" s="319" t="s">
        <v>96</v>
      </c>
      <c r="G345" s="322"/>
      <c r="H345" s="322"/>
      <c r="I345" s="323" t="str">
        <f ca="1" t="shared" si="7"/>
        <v/>
      </c>
    </row>
    <row r="346" customHeight="1" spans="1:9">
      <c r="A346" s="318" t="str">
        <f ca="1">IF(AND(G346&lt;&gt;"",G346&gt;0),MAX(A$3:A345,MAX(转付款存档!A:A))+1,"")</f>
        <v/>
      </c>
      <c r="B346" s="319" t="s">
        <v>96</v>
      </c>
      <c r="C346" s="319" t="s">
        <v>96</v>
      </c>
      <c r="D346" s="320" t="str">
        <f ca="1">IF(B346&lt;&gt;"",IF(COUNTIF(账户资料!A:A,B346)=1,IF(B346="",0,VLOOKUP(B346,账户资料!A:B,2,FALSE)),"无此账户编码请备案后录入!"),"")</f>
        <v/>
      </c>
      <c r="E346" s="321" t="str">
        <f ca="1">IF(COUNTIF(账户资料!A:A,B346)=1,IF(B346="",0,VLOOKUP(B346,账户资料!A:C,3,FALSE)),"")</f>
        <v/>
      </c>
      <c r="F346" s="319" t="s">
        <v>96</v>
      </c>
      <c r="G346" s="322"/>
      <c r="H346" s="322"/>
      <c r="I346" s="323" t="str">
        <f ca="1" t="shared" si="7"/>
        <v/>
      </c>
    </row>
    <row r="347" customHeight="1" spans="1:9">
      <c r="A347" s="318" t="str">
        <f ca="1">IF(AND(G347&lt;&gt;"",G347&gt;0),MAX(A$3:A346,MAX(转付款存档!A:A))+1,"")</f>
        <v/>
      </c>
      <c r="B347" s="319" t="s">
        <v>96</v>
      </c>
      <c r="C347" s="319" t="s">
        <v>96</v>
      </c>
      <c r="D347" s="320" t="str">
        <f ca="1">IF(B347&lt;&gt;"",IF(COUNTIF(账户资料!A:A,B347)=1,IF(B347="",0,VLOOKUP(B347,账户资料!A:B,2,FALSE)),"无此账户编码请备案后录入!"),"")</f>
        <v/>
      </c>
      <c r="E347" s="321" t="str">
        <f ca="1">IF(COUNTIF(账户资料!A:A,B347)=1,IF(B347="",0,VLOOKUP(B347,账户资料!A:C,3,FALSE)),"")</f>
        <v/>
      </c>
      <c r="F347" s="319" t="s">
        <v>96</v>
      </c>
      <c r="G347" s="322"/>
      <c r="H347" s="322"/>
      <c r="I347" s="323" t="str">
        <f ca="1" t="shared" si="7"/>
        <v/>
      </c>
    </row>
    <row r="348" customHeight="1" spans="1:9">
      <c r="A348" s="318" t="str">
        <f ca="1">IF(AND(G348&lt;&gt;"",G348&gt;0),MAX(A$3:A347,MAX(转付款存档!A:A))+1,"")</f>
        <v/>
      </c>
      <c r="B348" s="319" t="s">
        <v>96</v>
      </c>
      <c r="C348" s="319" t="s">
        <v>96</v>
      </c>
      <c r="D348" s="320" t="str">
        <f ca="1">IF(B348&lt;&gt;"",IF(COUNTIF(账户资料!A:A,B348)=1,IF(B348="",0,VLOOKUP(B348,账户资料!A:B,2,FALSE)),"无此账户编码请备案后录入!"),"")</f>
        <v/>
      </c>
      <c r="E348" s="321" t="str">
        <f ca="1">IF(COUNTIF(账户资料!A:A,B348)=1,IF(B348="",0,VLOOKUP(B348,账户资料!A:C,3,FALSE)),"")</f>
        <v/>
      </c>
      <c r="F348" s="319" t="s">
        <v>96</v>
      </c>
      <c r="G348" s="322"/>
      <c r="H348" s="322"/>
      <c r="I348" s="323" t="str">
        <f ca="1" t="shared" si="7"/>
        <v/>
      </c>
    </row>
    <row r="349" customHeight="1" spans="1:9">
      <c r="A349" s="318" t="str">
        <f ca="1">IF(AND(G349&lt;&gt;"",G349&gt;0),MAX(A$3:A348,MAX(转付款存档!A:A))+1,"")</f>
        <v/>
      </c>
      <c r="B349" s="319" t="s">
        <v>96</v>
      </c>
      <c r="C349" s="319" t="s">
        <v>96</v>
      </c>
      <c r="D349" s="320" t="str">
        <f ca="1">IF(B349&lt;&gt;"",IF(COUNTIF(账户资料!A:A,B349)=1,IF(B349="",0,VLOOKUP(B349,账户资料!A:B,2,FALSE)),"无此账户编码请备案后录入!"),"")</f>
        <v/>
      </c>
      <c r="E349" s="321" t="str">
        <f ca="1">IF(COUNTIF(账户资料!A:A,B349)=1,IF(B349="",0,VLOOKUP(B349,账户资料!A:C,3,FALSE)),"")</f>
        <v/>
      </c>
      <c r="F349" s="319" t="s">
        <v>96</v>
      </c>
      <c r="G349" s="322"/>
      <c r="H349" s="322"/>
      <c r="I349" s="323" t="str">
        <f ca="1" t="shared" si="7"/>
        <v/>
      </c>
    </row>
    <row r="350" customHeight="1" spans="1:9">
      <c r="A350" s="318" t="str">
        <f ca="1">IF(AND(G350&lt;&gt;"",G350&gt;0),MAX(A$3:A349,MAX(转付款存档!A:A))+1,"")</f>
        <v/>
      </c>
      <c r="B350" s="319" t="s">
        <v>96</v>
      </c>
      <c r="C350" s="319" t="s">
        <v>96</v>
      </c>
      <c r="D350" s="320" t="str">
        <f ca="1">IF(B350&lt;&gt;"",IF(COUNTIF(账户资料!A:A,B350)=1,IF(B350="",0,VLOOKUP(B350,账户资料!A:B,2,FALSE)),"无此账户编码请备案后录入!"),"")</f>
        <v/>
      </c>
      <c r="E350" s="321" t="str">
        <f ca="1">IF(COUNTIF(账户资料!A:A,B350)=1,IF(B350="",0,VLOOKUP(B350,账户资料!A:C,3,FALSE)),"")</f>
        <v/>
      </c>
      <c r="F350" s="319" t="s">
        <v>96</v>
      </c>
      <c r="G350" s="322"/>
      <c r="H350" s="322"/>
      <c r="I350" s="323" t="str">
        <f ca="1" t="shared" si="7"/>
        <v/>
      </c>
    </row>
    <row r="351" customHeight="1" spans="1:9">
      <c r="A351" s="318" t="str">
        <f ca="1">IF(AND(G351&lt;&gt;"",G351&gt;0),MAX(A$3:A350,MAX(转付款存档!A:A))+1,"")</f>
        <v/>
      </c>
      <c r="B351" s="319" t="s">
        <v>96</v>
      </c>
      <c r="C351" s="319" t="s">
        <v>96</v>
      </c>
      <c r="D351" s="320" t="str">
        <f ca="1">IF(B351&lt;&gt;"",IF(COUNTIF(账户资料!A:A,B351)=1,IF(B351="",0,VLOOKUP(B351,账户资料!A:B,2,FALSE)),"无此账户编码请备案后录入!"),"")</f>
        <v/>
      </c>
      <c r="E351" s="321" t="str">
        <f ca="1">IF(COUNTIF(账户资料!A:A,B351)=1,IF(B351="",0,VLOOKUP(B351,账户资料!A:C,3,FALSE)),"")</f>
        <v/>
      </c>
      <c r="F351" s="319" t="s">
        <v>96</v>
      </c>
      <c r="G351" s="322"/>
      <c r="H351" s="322"/>
      <c r="I351" s="323" t="str">
        <f ca="1" t="shared" si="7"/>
        <v/>
      </c>
    </row>
    <row r="352" customHeight="1" spans="1:9">
      <c r="A352" s="318" t="str">
        <f ca="1">IF(AND(G352&lt;&gt;"",G352&gt;0),MAX(A$3:A351,MAX(转付款存档!A:A))+1,"")</f>
        <v/>
      </c>
      <c r="B352" s="319" t="s">
        <v>96</v>
      </c>
      <c r="C352" s="319" t="s">
        <v>96</v>
      </c>
      <c r="D352" s="320" t="str">
        <f ca="1">IF(B352&lt;&gt;"",IF(COUNTIF(账户资料!A:A,B352)=1,IF(B352="",0,VLOOKUP(B352,账户资料!A:B,2,FALSE)),"无此账户编码请备案后录入!"),"")</f>
        <v/>
      </c>
      <c r="E352" s="321" t="str">
        <f ca="1">IF(COUNTIF(账户资料!A:A,B352)=1,IF(B352="",0,VLOOKUP(B352,账户资料!A:C,3,FALSE)),"")</f>
        <v/>
      </c>
      <c r="F352" s="319" t="s">
        <v>96</v>
      </c>
      <c r="G352" s="322"/>
      <c r="H352" s="322"/>
      <c r="I352" s="323" t="str">
        <f ca="1" t="shared" si="7"/>
        <v/>
      </c>
    </row>
    <row r="353" customHeight="1" spans="1:9">
      <c r="A353" s="318" t="str">
        <f ca="1">IF(AND(G353&lt;&gt;"",G353&gt;0),MAX(A$3:A352,MAX(转付款存档!A:A))+1,"")</f>
        <v/>
      </c>
      <c r="B353" s="319" t="s">
        <v>96</v>
      </c>
      <c r="C353" s="319" t="s">
        <v>96</v>
      </c>
      <c r="D353" s="320" t="str">
        <f ca="1">IF(B353&lt;&gt;"",IF(COUNTIF(账户资料!A:A,B353)=1,IF(B353="",0,VLOOKUP(B353,账户资料!A:B,2,FALSE)),"无此账户编码请备案后录入!"),"")</f>
        <v/>
      </c>
      <c r="E353" s="321" t="str">
        <f ca="1">IF(COUNTIF(账户资料!A:A,B353)=1,IF(B353="",0,VLOOKUP(B353,账户资料!A:C,3,FALSE)),"")</f>
        <v/>
      </c>
      <c r="F353" s="319" t="s">
        <v>96</v>
      </c>
      <c r="G353" s="322"/>
      <c r="H353" s="322"/>
      <c r="I353" s="323" t="str">
        <f ca="1" t="shared" si="7"/>
        <v/>
      </c>
    </row>
    <row r="354" customHeight="1" spans="1:9">
      <c r="A354" s="318" t="str">
        <f ca="1">IF(AND(G354&lt;&gt;"",G354&gt;0),MAX(A$3:A353,MAX(转付款存档!A:A))+1,"")</f>
        <v/>
      </c>
      <c r="B354" s="319" t="s">
        <v>96</v>
      </c>
      <c r="C354" s="319" t="s">
        <v>96</v>
      </c>
      <c r="D354" s="320" t="str">
        <f ca="1">IF(B354&lt;&gt;"",IF(COUNTIF(账户资料!A:A,B354)=1,IF(B354="",0,VLOOKUP(B354,账户资料!A:B,2,FALSE)),"无此账户编码请备案后录入!"),"")</f>
        <v/>
      </c>
      <c r="E354" s="321" t="str">
        <f ca="1">IF(COUNTIF(账户资料!A:A,B354)=1,IF(B354="",0,VLOOKUP(B354,账户资料!A:C,3,FALSE)),"")</f>
        <v/>
      </c>
      <c r="F354" s="319" t="s">
        <v>96</v>
      </c>
      <c r="G354" s="322"/>
      <c r="H354" s="322"/>
      <c r="I354" s="323" t="str">
        <f ca="1" t="shared" si="7"/>
        <v/>
      </c>
    </row>
    <row r="355" customHeight="1" spans="1:9">
      <c r="A355" s="318" t="str">
        <f ca="1">IF(AND(G355&lt;&gt;"",G355&gt;0),MAX(A$3:A354,MAX(转付款存档!A:A))+1,"")</f>
        <v/>
      </c>
      <c r="B355" s="319" t="s">
        <v>96</v>
      </c>
      <c r="C355" s="319" t="s">
        <v>96</v>
      </c>
      <c r="D355" s="320" t="str">
        <f ca="1">IF(B355&lt;&gt;"",IF(COUNTIF(账户资料!A:A,B355)=1,IF(B355="",0,VLOOKUP(B355,账户资料!A:B,2,FALSE)),"无此账户编码请备案后录入!"),"")</f>
        <v/>
      </c>
      <c r="E355" s="321" t="str">
        <f ca="1">IF(COUNTIF(账户资料!A:A,B355)=1,IF(B355="",0,VLOOKUP(B355,账户资料!A:C,3,FALSE)),"")</f>
        <v/>
      </c>
      <c r="F355" s="319" t="s">
        <v>96</v>
      </c>
      <c r="G355" s="322"/>
      <c r="H355" s="322"/>
      <c r="I355" s="323" t="str">
        <f ca="1" t="shared" si="7"/>
        <v/>
      </c>
    </row>
    <row r="356" customHeight="1" spans="1:9">
      <c r="A356" s="318" t="str">
        <f ca="1">IF(AND(G356&lt;&gt;"",G356&gt;0),MAX(A$3:A355,MAX(转付款存档!A:A))+1,"")</f>
        <v/>
      </c>
      <c r="B356" s="319" t="s">
        <v>96</v>
      </c>
      <c r="C356" s="319" t="s">
        <v>96</v>
      </c>
      <c r="D356" s="320" t="str">
        <f ca="1">IF(B356&lt;&gt;"",IF(COUNTIF(账户资料!A:A,B356)=1,IF(B356="",0,VLOOKUP(B356,账户资料!A:B,2,FALSE)),"无此账户编码请备案后录入!"),"")</f>
        <v/>
      </c>
      <c r="E356" s="321" t="str">
        <f ca="1">IF(COUNTIF(账户资料!A:A,B356)=1,IF(B356="",0,VLOOKUP(B356,账户资料!A:C,3,FALSE)),"")</f>
        <v/>
      </c>
      <c r="F356" s="319" t="s">
        <v>96</v>
      </c>
      <c r="G356" s="322"/>
      <c r="H356" s="322"/>
      <c r="I356" s="323" t="str">
        <f ca="1" t="shared" si="7"/>
        <v/>
      </c>
    </row>
    <row r="357" customHeight="1" spans="1:9">
      <c r="A357" s="318" t="str">
        <f ca="1">IF(AND(G357&lt;&gt;"",G357&gt;0),MAX(A$3:A356,MAX(转付款存档!A:A))+1,"")</f>
        <v/>
      </c>
      <c r="B357" s="319" t="s">
        <v>96</v>
      </c>
      <c r="C357" s="319" t="s">
        <v>96</v>
      </c>
      <c r="D357" s="320" t="str">
        <f ca="1">IF(B357&lt;&gt;"",IF(COUNTIF(账户资料!A:A,B357)=1,IF(B357="",0,VLOOKUP(B357,账户资料!A:B,2,FALSE)),"无此账户编码请备案后录入!"),"")</f>
        <v/>
      </c>
      <c r="E357" s="321" t="str">
        <f ca="1">IF(COUNTIF(账户资料!A:A,B357)=1,IF(B357="",0,VLOOKUP(B357,账户资料!A:C,3,FALSE)),"")</f>
        <v/>
      </c>
      <c r="F357" s="319" t="s">
        <v>96</v>
      </c>
      <c r="G357" s="322"/>
      <c r="H357" s="322"/>
      <c r="I357" s="323" t="str">
        <f ca="1" t="shared" si="7"/>
        <v/>
      </c>
    </row>
    <row r="358" customHeight="1" spans="1:9">
      <c r="A358" s="318" t="str">
        <f ca="1">IF(AND(G358&lt;&gt;"",G358&gt;0),MAX(A$3:A357,MAX(转付款存档!A:A))+1,"")</f>
        <v/>
      </c>
      <c r="B358" s="319" t="s">
        <v>96</v>
      </c>
      <c r="C358" s="319" t="s">
        <v>96</v>
      </c>
      <c r="D358" s="320" t="str">
        <f ca="1">IF(B358&lt;&gt;"",IF(COUNTIF(账户资料!A:A,B358)=1,IF(B358="",0,VLOOKUP(B358,账户资料!A:B,2,FALSE)),"无此账户编码请备案后录入!"),"")</f>
        <v/>
      </c>
      <c r="E358" s="321" t="str">
        <f ca="1">IF(COUNTIF(账户资料!A:A,B358)=1,IF(B358="",0,VLOOKUP(B358,账户资料!A:C,3,FALSE)),"")</f>
        <v/>
      </c>
      <c r="F358" s="319" t="s">
        <v>96</v>
      </c>
      <c r="G358" s="322"/>
      <c r="H358" s="322"/>
      <c r="I358" s="323" t="str">
        <f ca="1" t="shared" si="7"/>
        <v/>
      </c>
    </row>
    <row r="359" customHeight="1" spans="1:9">
      <c r="A359" s="318" t="str">
        <f ca="1">IF(AND(G359&lt;&gt;"",G359&gt;0),MAX(A$3:A358,MAX(转付款存档!A:A))+1,"")</f>
        <v/>
      </c>
      <c r="B359" s="319" t="s">
        <v>96</v>
      </c>
      <c r="C359" s="319" t="s">
        <v>96</v>
      </c>
      <c r="D359" s="320" t="str">
        <f ca="1">IF(B359&lt;&gt;"",IF(COUNTIF(账户资料!A:A,B359)=1,IF(B359="",0,VLOOKUP(B359,账户资料!A:B,2,FALSE)),"无此账户编码请备案后录入!"),"")</f>
        <v/>
      </c>
      <c r="E359" s="321" t="str">
        <f ca="1">IF(COUNTIF(账户资料!A:A,B359)=1,IF(B359="",0,VLOOKUP(B359,账户资料!A:C,3,FALSE)),"")</f>
        <v/>
      </c>
      <c r="F359" s="319" t="s">
        <v>96</v>
      </c>
      <c r="G359" s="322"/>
      <c r="H359" s="322"/>
      <c r="I359" s="323" t="str">
        <f ca="1" t="shared" si="7"/>
        <v/>
      </c>
    </row>
    <row r="360" customHeight="1" spans="1:9">
      <c r="A360" s="318" t="str">
        <f ca="1">IF(AND(G360&lt;&gt;"",G360&gt;0),MAX(A$3:A359,MAX(转付款存档!A:A))+1,"")</f>
        <v/>
      </c>
      <c r="B360" s="319" t="s">
        <v>96</v>
      </c>
      <c r="C360" s="319" t="s">
        <v>96</v>
      </c>
      <c r="D360" s="320" t="str">
        <f ca="1">IF(B360&lt;&gt;"",IF(COUNTIF(账户资料!A:A,B360)=1,IF(B360="",0,VLOOKUP(B360,账户资料!A:B,2,FALSE)),"无此账户编码请备案后录入!"),"")</f>
        <v/>
      </c>
      <c r="E360" s="321" t="str">
        <f ca="1">IF(COUNTIF(账户资料!A:A,B360)=1,IF(B360="",0,VLOOKUP(B360,账户资料!A:C,3,FALSE)),"")</f>
        <v/>
      </c>
      <c r="F360" s="319" t="s">
        <v>96</v>
      </c>
      <c r="G360" s="322"/>
      <c r="H360" s="322"/>
      <c r="I360" s="323" t="str">
        <f ca="1" t="shared" si="7"/>
        <v/>
      </c>
    </row>
    <row r="361" customHeight="1" spans="1:9">
      <c r="A361" s="318" t="str">
        <f ca="1">IF(AND(G361&lt;&gt;"",G361&gt;0),MAX(A$3:A360,MAX(转付款存档!A:A))+1,"")</f>
        <v/>
      </c>
      <c r="B361" s="319" t="s">
        <v>96</v>
      </c>
      <c r="C361" s="319" t="s">
        <v>96</v>
      </c>
      <c r="D361" s="320" t="str">
        <f ca="1">IF(B361&lt;&gt;"",IF(COUNTIF(账户资料!A:A,B361)=1,IF(B361="",0,VLOOKUP(B361,账户资料!A:B,2,FALSE)),"无此账户编码请备案后录入!"),"")</f>
        <v/>
      </c>
      <c r="E361" s="321" t="str">
        <f ca="1">IF(COUNTIF(账户资料!A:A,B361)=1,IF(B361="",0,VLOOKUP(B361,账户资料!A:C,3,FALSE)),"")</f>
        <v/>
      </c>
      <c r="F361" s="319" t="s">
        <v>96</v>
      </c>
      <c r="G361" s="322"/>
      <c r="H361" s="322"/>
      <c r="I361" s="323" t="str">
        <f ca="1" t="shared" si="7"/>
        <v/>
      </c>
    </row>
    <row r="362" customHeight="1" spans="1:9">
      <c r="A362" s="318" t="str">
        <f ca="1">IF(AND(G362&lt;&gt;"",G362&gt;0),MAX(A$3:A361,MAX(转付款存档!A:A))+1,"")</f>
        <v/>
      </c>
      <c r="B362" s="319" t="s">
        <v>96</v>
      </c>
      <c r="C362" s="319" t="s">
        <v>96</v>
      </c>
      <c r="D362" s="320" t="str">
        <f ca="1">IF(B362&lt;&gt;"",IF(COUNTIF(账户资料!A:A,B362)=1,IF(B362="",0,VLOOKUP(B362,账户资料!A:B,2,FALSE)),"无此账户编码请备案后录入!"),"")</f>
        <v/>
      </c>
      <c r="E362" s="321" t="str">
        <f ca="1">IF(COUNTIF(账户资料!A:A,B362)=1,IF(B362="",0,VLOOKUP(B362,账户资料!A:C,3,FALSE)),"")</f>
        <v/>
      </c>
      <c r="F362" s="319" t="s">
        <v>96</v>
      </c>
      <c r="G362" s="322"/>
      <c r="H362" s="322"/>
      <c r="I362" s="323" t="str">
        <f ca="1" t="shared" si="7"/>
        <v/>
      </c>
    </row>
    <row r="363" customHeight="1" spans="1:9">
      <c r="A363" s="318" t="str">
        <f ca="1">IF(AND(G363&lt;&gt;"",G363&gt;0),MAX(A$3:A362,MAX(转付款存档!A:A))+1,"")</f>
        <v/>
      </c>
      <c r="B363" s="319" t="s">
        <v>96</v>
      </c>
      <c r="C363" s="319" t="s">
        <v>96</v>
      </c>
      <c r="D363" s="320" t="str">
        <f ca="1">IF(B363&lt;&gt;"",IF(COUNTIF(账户资料!A:A,B363)=1,IF(B363="",0,VLOOKUP(B363,账户资料!A:B,2,FALSE)),"无此账户编码请备案后录入!"),"")</f>
        <v/>
      </c>
      <c r="E363" s="321" t="str">
        <f ca="1">IF(COUNTIF(账户资料!A:A,B363)=1,IF(B363="",0,VLOOKUP(B363,账户资料!A:C,3,FALSE)),"")</f>
        <v/>
      </c>
      <c r="F363" s="319" t="s">
        <v>96</v>
      </c>
      <c r="G363" s="322"/>
      <c r="H363" s="322"/>
      <c r="I363" s="323" t="str">
        <f ca="1" t="shared" si="7"/>
        <v/>
      </c>
    </row>
    <row r="364" customHeight="1" spans="1:9">
      <c r="A364" s="318" t="str">
        <f ca="1">IF(AND(G364&lt;&gt;"",G364&gt;0),MAX(A$3:A363,MAX(转付款存档!A:A))+1,"")</f>
        <v/>
      </c>
      <c r="B364" s="319" t="s">
        <v>96</v>
      </c>
      <c r="C364" s="319" t="s">
        <v>96</v>
      </c>
      <c r="D364" s="320" t="str">
        <f ca="1">IF(B364&lt;&gt;"",IF(COUNTIF(账户资料!A:A,B364)=1,IF(B364="",0,VLOOKUP(B364,账户资料!A:B,2,FALSE)),"无此账户编码请备案后录入!"),"")</f>
        <v/>
      </c>
      <c r="E364" s="321" t="str">
        <f ca="1">IF(COUNTIF(账户资料!A:A,B364)=1,IF(B364="",0,VLOOKUP(B364,账户资料!A:C,3,FALSE)),"")</f>
        <v/>
      </c>
      <c r="F364" s="319" t="s">
        <v>96</v>
      </c>
      <c r="G364" s="322"/>
      <c r="H364" s="322"/>
      <c r="I364" s="323" t="str">
        <f ca="1" t="shared" si="7"/>
        <v/>
      </c>
    </row>
    <row r="365" customHeight="1" spans="1:9">
      <c r="A365" s="318" t="str">
        <f ca="1">IF(AND(G365&lt;&gt;"",G365&gt;0),MAX(A$3:A364,MAX(转付款存档!A:A))+1,"")</f>
        <v/>
      </c>
      <c r="B365" s="319" t="s">
        <v>96</v>
      </c>
      <c r="C365" s="319" t="s">
        <v>96</v>
      </c>
      <c r="D365" s="320" t="str">
        <f ca="1">IF(B365&lt;&gt;"",IF(COUNTIF(账户资料!A:A,B365)=1,IF(B365="",0,VLOOKUP(B365,账户资料!A:B,2,FALSE)),"无此账户编码请备案后录入!"),"")</f>
        <v/>
      </c>
      <c r="E365" s="321" t="str">
        <f ca="1">IF(COUNTIF(账户资料!A:A,B365)=1,IF(B365="",0,VLOOKUP(B365,账户资料!A:C,3,FALSE)),"")</f>
        <v/>
      </c>
      <c r="F365" s="319" t="s">
        <v>96</v>
      </c>
      <c r="G365" s="322"/>
      <c r="H365" s="322"/>
      <c r="I365" s="323" t="str">
        <f ca="1" t="shared" si="7"/>
        <v/>
      </c>
    </row>
    <row r="366" customHeight="1" spans="1:9">
      <c r="A366" s="318" t="str">
        <f ca="1">IF(AND(G366&lt;&gt;"",G366&gt;0),MAX(A$3:A365,MAX(转付款存档!A:A))+1,"")</f>
        <v/>
      </c>
      <c r="B366" s="319" t="s">
        <v>96</v>
      </c>
      <c r="C366" s="319" t="s">
        <v>96</v>
      </c>
      <c r="D366" s="320" t="str">
        <f ca="1">IF(B366&lt;&gt;"",IF(COUNTIF(账户资料!A:A,B366)=1,IF(B366="",0,VLOOKUP(B366,账户资料!A:B,2,FALSE)),"无此账户编码请备案后录入!"),"")</f>
        <v/>
      </c>
      <c r="E366" s="321" t="str">
        <f ca="1">IF(COUNTIF(账户资料!A:A,B366)=1,IF(B366="",0,VLOOKUP(B366,账户资料!A:C,3,FALSE)),"")</f>
        <v/>
      </c>
      <c r="F366" s="319" t="s">
        <v>96</v>
      </c>
      <c r="G366" s="322"/>
      <c r="H366" s="322"/>
      <c r="I366" s="323" t="str">
        <f ca="1" t="shared" si="7"/>
        <v/>
      </c>
    </row>
    <row r="367" customHeight="1" spans="1:9">
      <c r="A367" s="318" t="str">
        <f ca="1">IF(AND(G367&lt;&gt;"",G367&gt;0),MAX(A$3:A366,MAX(转付款存档!A:A))+1,"")</f>
        <v/>
      </c>
      <c r="B367" s="319" t="s">
        <v>96</v>
      </c>
      <c r="C367" s="319" t="s">
        <v>96</v>
      </c>
      <c r="D367" s="320" t="str">
        <f ca="1">IF(B367&lt;&gt;"",IF(COUNTIF(账户资料!A:A,B367)=1,IF(B367="",0,VLOOKUP(B367,账户资料!A:B,2,FALSE)),"无此账户编码请备案后录入!"),"")</f>
        <v/>
      </c>
      <c r="E367" s="321" t="str">
        <f ca="1">IF(COUNTIF(账户资料!A:A,B367)=1,IF(B367="",0,VLOOKUP(B367,账户资料!A:C,3,FALSE)),"")</f>
        <v/>
      </c>
      <c r="F367" s="319" t="s">
        <v>96</v>
      </c>
      <c r="G367" s="322"/>
      <c r="H367" s="322"/>
      <c r="I367" s="323" t="str">
        <f ca="1" t="shared" si="7"/>
        <v/>
      </c>
    </row>
    <row r="368" customHeight="1" spans="1:9">
      <c r="A368" s="318" t="str">
        <f ca="1">IF(AND(G368&lt;&gt;"",G368&gt;0),MAX(A$3:A367,MAX(转付款存档!A:A))+1,"")</f>
        <v/>
      </c>
      <c r="B368" s="319" t="s">
        <v>96</v>
      </c>
      <c r="C368" s="319" t="s">
        <v>96</v>
      </c>
      <c r="D368" s="320" t="str">
        <f ca="1">IF(B368&lt;&gt;"",IF(COUNTIF(账户资料!A:A,B368)=1,IF(B368="",0,VLOOKUP(B368,账户资料!A:B,2,FALSE)),"无此账户编码请备案后录入!"),"")</f>
        <v/>
      </c>
      <c r="E368" s="321" t="str">
        <f ca="1">IF(COUNTIF(账户资料!A:A,B368)=1,IF(B368="",0,VLOOKUP(B368,账户资料!A:C,3,FALSE)),"")</f>
        <v/>
      </c>
      <c r="F368" s="319" t="s">
        <v>96</v>
      </c>
      <c r="G368" s="322"/>
      <c r="H368" s="322"/>
      <c r="I368" s="323" t="str">
        <f ca="1" t="shared" si="7"/>
        <v/>
      </c>
    </row>
    <row r="369" customHeight="1" spans="1:9">
      <c r="A369" s="318" t="str">
        <f ca="1">IF(AND(G369&lt;&gt;"",G369&gt;0),MAX(A$3:A368,MAX(转付款存档!A:A))+1,"")</f>
        <v/>
      </c>
      <c r="B369" s="319" t="s">
        <v>96</v>
      </c>
      <c r="C369" s="319" t="s">
        <v>96</v>
      </c>
      <c r="D369" s="320" t="str">
        <f ca="1">IF(B369&lt;&gt;"",IF(COUNTIF(账户资料!A:A,B369)=1,IF(B369="",0,VLOOKUP(B369,账户资料!A:B,2,FALSE)),"无此账户编码请备案后录入!"),"")</f>
        <v/>
      </c>
      <c r="E369" s="321" t="str">
        <f ca="1">IF(COUNTIF(账户资料!A:A,B369)=1,IF(B369="",0,VLOOKUP(B369,账户资料!A:C,3,FALSE)),"")</f>
        <v/>
      </c>
      <c r="F369" s="319" t="s">
        <v>96</v>
      </c>
      <c r="G369" s="322"/>
      <c r="H369" s="322"/>
      <c r="I369" s="323" t="str">
        <f ca="1" t="shared" si="7"/>
        <v/>
      </c>
    </row>
    <row r="370" customHeight="1" spans="1:9">
      <c r="A370" s="318" t="str">
        <f ca="1">IF(AND(G370&lt;&gt;"",G370&gt;0),MAX(A$3:A369,MAX(转付款存档!A:A))+1,"")</f>
        <v/>
      </c>
      <c r="B370" s="319" t="s">
        <v>96</v>
      </c>
      <c r="C370" s="319" t="s">
        <v>96</v>
      </c>
      <c r="D370" s="320" t="str">
        <f ca="1">IF(B370&lt;&gt;"",IF(COUNTIF(账户资料!A:A,B370)=1,IF(B370="",0,VLOOKUP(B370,账户资料!A:B,2,FALSE)),"无此账户编码请备案后录入!"),"")</f>
        <v/>
      </c>
      <c r="E370" s="321" t="str">
        <f ca="1">IF(COUNTIF(账户资料!A:A,B370)=1,IF(B370="",0,VLOOKUP(B370,账户资料!A:C,3,FALSE)),"")</f>
        <v/>
      </c>
      <c r="F370" s="319" t="s">
        <v>96</v>
      </c>
      <c r="G370" s="322"/>
      <c r="H370" s="322"/>
      <c r="I370" s="323" t="str">
        <f ca="1" t="shared" si="7"/>
        <v/>
      </c>
    </row>
    <row r="371" customHeight="1" spans="1:9">
      <c r="A371" s="318" t="str">
        <f ca="1">IF(AND(G371&lt;&gt;"",G371&gt;0),MAX(A$3:A370,MAX(转付款存档!A:A))+1,"")</f>
        <v/>
      </c>
      <c r="B371" s="319" t="s">
        <v>96</v>
      </c>
      <c r="C371" s="319" t="s">
        <v>96</v>
      </c>
      <c r="D371" s="320" t="str">
        <f ca="1">IF(B371&lt;&gt;"",IF(COUNTIF(账户资料!A:A,B371)=1,IF(B371="",0,VLOOKUP(B371,账户资料!A:B,2,FALSE)),"无此账户编码请备案后录入!"),"")</f>
        <v/>
      </c>
      <c r="E371" s="321" t="str">
        <f ca="1">IF(COUNTIF(账户资料!A:A,B371)=1,IF(B371="",0,VLOOKUP(B371,账户资料!A:C,3,FALSE)),"")</f>
        <v/>
      </c>
      <c r="F371" s="319" t="s">
        <v>96</v>
      </c>
      <c r="G371" s="322"/>
      <c r="H371" s="322"/>
      <c r="I371" s="323" t="str">
        <f ca="1" t="shared" si="7"/>
        <v/>
      </c>
    </row>
    <row r="372" customHeight="1" spans="1:9">
      <c r="A372" s="318" t="str">
        <f ca="1">IF(AND(G372&lt;&gt;"",G372&gt;0),MAX(A$3:A371,MAX(转付款存档!A:A))+1,"")</f>
        <v/>
      </c>
      <c r="B372" s="319" t="s">
        <v>96</v>
      </c>
      <c r="C372" s="319" t="s">
        <v>96</v>
      </c>
      <c r="D372" s="320" t="str">
        <f ca="1">IF(B372&lt;&gt;"",IF(COUNTIF(账户资料!A:A,B372)=1,IF(B372="",0,VLOOKUP(B372,账户资料!A:B,2,FALSE)),"无此账户编码请备案后录入!"),"")</f>
        <v/>
      </c>
      <c r="E372" s="321" t="str">
        <f ca="1">IF(COUNTIF(账户资料!A:A,B372)=1,IF(B372="",0,VLOOKUP(B372,账户资料!A:C,3,FALSE)),"")</f>
        <v/>
      </c>
      <c r="F372" s="319" t="s">
        <v>96</v>
      </c>
      <c r="G372" s="322"/>
      <c r="H372" s="322"/>
      <c r="I372" s="323" t="str">
        <f ca="1" t="shared" si="7"/>
        <v/>
      </c>
    </row>
    <row r="373" customHeight="1" spans="1:9">
      <c r="A373" s="318" t="str">
        <f ca="1">IF(AND(G373&lt;&gt;"",G373&gt;0),MAX(A$3:A372,MAX(转付款存档!A:A))+1,"")</f>
        <v/>
      </c>
      <c r="B373" s="319" t="s">
        <v>96</v>
      </c>
      <c r="C373" s="319" t="s">
        <v>96</v>
      </c>
      <c r="D373" s="320" t="str">
        <f ca="1">IF(B373&lt;&gt;"",IF(COUNTIF(账户资料!A:A,B373)=1,IF(B373="",0,VLOOKUP(B373,账户资料!A:B,2,FALSE)),"无此账户编码请备案后录入!"),"")</f>
        <v/>
      </c>
      <c r="E373" s="321" t="str">
        <f ca="1">IF(COUNTIF(账户资料!A:A,B373)=1,IF(B373="",0,VLOOKUP(B373,账户资料!A:C,3,FALSE)),"")</f>
        <v/>
      </c>
      <c r="F373" s="319" t="s">
        <v>96</v>
      </c>
      <c r="G373" s="322"/>
      <c r="H373" s="322"/>
      <c r="I373" s="323" t="str">
        <f ca="1" t="shared" si="7"/>
        <v/>
      </c>
    </row>
    <row r="374" customHeight="1" spans="1:9">
      <c r="A374" s="318" t="str">
        <f ca="1">IF(AND(G374&lt;&gt;"",G374&gt;0),MAX(A$3:A373,MAX(转付款存档!A:A))+1,"")</f>
        <v/>
      </c>
      <c r="B374" s="319" t="s">
        <v>96</v>
      </c>
      <c r="C374" s="319" t="s">
        <v>96</v>
      </c>
      <c r="D374" s="320" t="str">
        <f ca="1">IF(B374&lt;&gt;"",IF(COUNTIF(账户资料!A:A,B374)=1,IF(B374="",0,VLOOKUP(B374,账户资料!A:B,2,FALSE)),"无此账户编码请备案后录入!"),"")</f>
        <v/>
      </c>
      <c r="E374" s="321" t="str">
        <f ca="1">IF(COUNTIF(账户资料!A:A,B374)=1,IF(B374="",0,VLOOKUP(B374,账户资料!A:C,3,FALSE)),"")</f>
        <v/>
      </c>
      <c r="F374" s="319" t="s">
        <v>96</v>
      </c>
      <c r="G374" s="322"/>
      <c r="H374" s="322"/>
      <c r="I374" s="323" t="str">
        <f ca="1" t="shared" si="7"/>
        <v/>
      </c>
    </row>
    <row r="375" customHeight="1" spans="1:9">
      <c r="A375" s="318" t="str">
        <f ca="1">IF(AND(G375&lt;&gt;"",G375&gt;0),MAX(A$3:A374,MAX(转付款存档!A:A))+1,"")</f>
        <v/>
      </c>
      <c r="B375" s="319" t="s">
        <v>96</v>
      </c>
      <c r="C375" s="319" t="s">
        <v>96</v>
      </c>
      <c r="D375" s="320" t="str">
        <f ca="1">IF(B375&lt;&gt;"",IF(COUNTIF(账户资料!A:A,B375)=1,IF(B375="",0,VLOOKUP(B375,账户资料!A:B,2,FALSE)),"无此账户编码请备案后录入!"),"")</f>
        <v/>
      </c>
      <c r="E375" s="321" t="str">
        <f ca="1">IF(COUNTIF(账户资料!A:A,B375)=1,IF(B375="",0,VLOOKUP(B375,账户资料!A:C,3,FALSE)),"")</f>
        <v/>
      </c>
      <c r="F375" s="319" t="s">
        <v>96</v>
      </c>
      <c r="G375" s="322"/>
      <c r="H375" s="322"/>
      <c r="I375" s="323" t="str">
        <f ca="1" t="shared" si="7"/>
        <v/>
      </c>
    </row>
    <row r="376" customHeight="1" spans="1:9">
      <c r="A376" s="318" t="str">
        <f ca="1">IF(AND(G376&lt;&gt;"",G376&gt;0),MAX(A$3:A375,MAX(转付款存档!A:A))+1,"")</f>
        <v/>
      </c>
      <c r="B376" s="319" t="s">
        <v>96</v>
      </c>
      <c r="C376" s="319" t="s">
        <v>96</v>
      </c>
      <c r="D376" s="320" t="str">
        <f ca="1">IF(B376&lt;&gt;"",IF(COUNTIF(账户资料!A:A,B376)=1,IF(B376="",0,VLOOKUP(B376,账户资料!A:B,2,FALSE)),"无此账户编码请备案后录入!"),"")</f>
        <v/>
      </c>
      <c r="E376" s="321" t="str">
        <f ca="1">IF(COUNTIF(账户资料!A:A,B376)=1,IF(B376="",0,VLOOKUP(B376,账户资料!A:C,3,FALSE)),"")</f>
        <v/>
      </c>
      <c r="F376" s="319" t="s">
        <v>96</v>
      </c>
      <c r="G376" s="322"/>
      <c r="H376" s="322"/>
      <c r="I376" s="323" t="str">
        <f ca="1" t="shared" si="7"/>
        <v/>
      </c>
    </row>
    <row r="377" customHeight="1" spans="1:9">
      <c r="A377" s="318" t="str">
        <f ca="1">IF(AND(G377&lt;&gt;"",G377&gt;0),MAX(A$3:A376,MAX(转付款存档!A:A))+1,"")</f>
        <v/>
      </c>
      <c r="B377" s="319" t="s">
        <v>96</v>
      </c>
      <c r="C377" s="319" t="s">
        <v>96</v>
      </c>
      <c r="D377" s="320" t="str">
        <f ca="1">IF(B377&lt;&gt;"",IF(COUNTIF(账户资料!A:A,B377)=1,IF(B377="",0,VLOOKUP(B377,账户资料!A:B,2,FALSE)),"无此账户编码请备案后录入!"),"")</f>
        <v/>
      </c>
      <c r="E377" s="321" t="str">
        <f ca="1">IF(COUNTIF(账户资料!A:A,B377)=1,IF(B377="",0,VLOOKUP(B377,账户资料!A:C,3,FALSE)),"")</f>
        <v/>
      </c>
      <c r="F377" s="319" t="s">
        <v>96</v>
      </c>
      <c r="G377" s="322"/>
      <c r="H377" s="322"/>
      <c r="I377" s="323" t="str">
        <f ca="1" t="shared" si="7"/>
        <v/>
      </c>
    </row>
    <row r="378" customHeight="1" spans="1:9">
      <c r="A378" s="318" t="str">
        <f ca="1">IF(AND(G378&lt;&gt;"",G378&gt;0),MAX(A$3:A377,MAX(转付款存档!A:A))+1,"")</f>
        <v/>
      </c>
      <c r="B378" s="319" t="s">
        <v>96</v>
      </c>
      <c r="C378" s="319" t="s">
        <v>96</v>
      </c>
      <c r="D378" s="320" t="str">
        <f ca="1">IF(B378&lt;&gt;"",IF(COUNTIF(账户资料!A:A,B378)=1,IF(B378="",0,VLOOKUP(B378,账户资料!A:B,2,FALSE)),"无此账户编码请备案后录入!"),"")</f>
        <v/>
      </c>
      <c r="E378" s="321" t="str">
        <f ca="1">IF(COUNTIF(账户资料!A:A,B378)=1,IF(B378="",0,VLOOKUP(B378,账户资料!A:C,3,FALSE)),"")</f>
        <v/>
      </c>
      <c r="F378" s="319" t="s">
        <v>96</v>
      </c>
      <c r="G378" s="322"/>
      <c r="H378" s="322"/>
      <c r="I378" s="323" t="str">
        <f ca="1" t="shared" si="7"/>
        <v/>
      </c>
    </row>
    <row r="379" customHeight="1" spans="1:9">
      <c r="A379" s="318" t="str">
        <f ca="1">IF(AND(G379&lt;&gt;"",G379&gt;0),MAX(A$3:A378,MAX(转付款存档!A:A))+1,"")</f>
        <v/>
      </c>
      <c r="B379" s="319" t="s">
        <v>96</v>
      </c>
      <c r="C379" s="319" t="s">
        <v>96</v>
      </c>
      <c r="D379" s="320" t="str">
        <f ca="1">IF(B379&lt;&gt;"",IF(COUNTIF(账户资料!A:A,B379)=1,IF(B379="",0,VLOOKUP(B379,账户资料!A:B,2,FALSE)),"无此账户编码请备案后录入!"),"")</f>
        <v/>
      </c>
      <c r="E379" s="321" t="str">
        <f ca="1">IF(COUNTIF(账户资料!A:A,B379)=1,IF(B379="",0,VLOOKUP(B379,账户资料!A:C,3,FALSE)),"")</f>
        <v/>
      </c>
      <c r="F379" s="319" t="s">
        <v>96</v>
      </c>
      <c r="G379" s="322"/>
      <c r="H379" s="322"/>
      <c r="I379" s="323" t="str">
        <f ca="1" t="shared" si="7"/>
        <v/>
      </c>
    </row>
    <row r="380" customHeight="1" spans="1:9">
      <c r="A380" s="318" t="str">
        <f ca="1">IF(AND(G380&lt;&gt;"",G380&gt;0),MAX(A$3:A379,MAX(转付款存档!A:A))+1,"")</f>
        <v/>
      </c>
      <c r="B380" s="319" t="s">
        <v>96</v>
      </c>
      <c r="C380" s="319" t="s">
        <v>96</v>
      </c>
      <c r="D380" s="320" t="str">
        <f ca="1">IF(B380&lt;&gt;"",IF(COUNTIF(账户资料!A:A,B380)=1,IF(B380="",0,VLOOKUP(B380,账户资料!A:B,2,FALSE)),"无此账户编码请备案后录入!"),"")</f>
        <v/>
      </c>
      <c r="E380" s="321" t="str">
        <f ca="1">IF(COUNTIF(账户资料!A:A,B380)=1,IF(B380="",0,VLOOKUP(B380,账户资料!A:C,3,FALSE)),"")</f>
        <v/>
      </c>
      <c r="F380" s="319" t="s">
        <v>96</v>
      </c>
      <c r="G380" s="322"/>
      <c r="H380" s="322"/>
      <c r="I380" s="323" t="str">
        <f ca="1" t="shared" si="7"/>
        <v/>
      </c>
    </row>
    <row r="381" customHeight="1" spans="1:9">
      <c r="A381" s="318" t="str">
        <f ca="1">IF(AND(G381&lt;&gt;"",G381&gt;0),MAX(A$3:A380,MAX(转付款存档!A:A))+1,"")</f>
        <v/>
      </c>
      <c r="B381" s="319" t="s">
        <v>96</v>
      </c>
      <c r="C381" s="319" t="s">
        <v>96</v>
      </c>
      <c r="D381" s="320" t="str">
        <f ca="1">IF(B381&lt;&gt;"",IF(COUNTIF(账户资料!A:A,B381)=1,IF(B381="",0,VLOOKUP(B381,账户资料!A:B,2,FALSE)),"无此账户编码请备案后录入!"),"")</f>
        <v/>
      </c>
      <c r="E381" s="321" t="str">
        <f ca="1">IF(COUNTIF(账户资料!A:A,B381)=1,IF(B381="",0,VLOOKUP(B381,账户资料!A:C,3,FALSE)),"")</f>
        <v/>
      </c>
      <c r="F381" s="319" t="s">
        <v>96</v>
      </c>
      <c r="G381" s="322"/>
      <c r="H381" s="322"/>
      <c r="I381" s="323" t="str">
        <f ca="1" t="shared" si="7"/>
        <v/>
      </c>
    </row>
    <row r="382" customHeight="1" spans="1:9">
      <c r="A382" s="318" t="str">
        <f ca="1">IF(AND(G382&lt;&gt;"",G382&gt;0),MAX(A$3:A381,MAX(转付款存档!A:A))+1,"")</f>
        <v/>
      </c>
      <c r="B382" s="319" t="s">
        <v>96</v>
      </c>
      <c r="C382" s="319" t="s">
        <v>96</v>
      </c>
      <c r="D382" s="320" t="str">
        <f ca="1">IF(B382&lt;&gt;"",IF(COUNTIF(账户资料!A:A,B382)=1,IF(B382="",0,VLOOKUP(B382,账户资料!A:B,2,FALSE)),"无此账户编码请备案后录入!"),"")</f>
        <v/>
      </c>
      <c r="E382" s="321" t="str">
        <f ca="1">IF(COUNTIF(账户资料!A:A,B382)=1,IF(B382="",0,VLOOKUP(B382,账户资料!A:C,3,FALSE)),"")</f>
        <v/>
      </c>
      <c r="F382" s="319" t="s">
        <v>96</v>
      </c>
      <c r="G382" s="322"/>
      <c r="H382" s="322"/>
      <c r="I382" s="323" t="str">
        <f ca="1" t="shared" si="7"/>
        <v/>
      </c>
    </row>
    <row r="383" customHeight="1" spans="1:9">
      <c r="A383" s="318" t="str">
        <f ca="1">IF(AND(G383&lt;&gt;"",G383&gt;0),MAX(A$3:A382,MAX(转付款存档!A:A))+1,"")</f>
        <v/>
      </c>
      <c r="B383" s="319" t="s">
        <v>96</v>
      </c>
      <c r="C383" s="319" t="s">
        <v>96</v>
      </c>
      <c r="D383" s="320" t="str">
        <f ca="1">IF(B383&lt;&gt;"",IF(COUNTIF(账户资料!A:A,B383)=1,IF(B383="",0,VLOOKUP(B383,账户资料!A:B,2,FALSE)),"无此账户编码请备案后录入!"),"")</f>
        <v/>
      </c>
      <c r="E383" s="321" t="str">
        <f ca="1">IF(COUNTIF(账户资料!A:A,B383)=1,IF(B383="",0,VLOOKUP(B383,账户资料!A:C,3,FALSE)),"")</f>
        <v/>
      </c>
      <c r="F383" s="319" t="s">
        <v>96</v>
      </c>
      <c r="G383" s="322"/>
      <c r="H383" s="322"/>
      <c r="I383" s="323" t="str">
        <f ca="1" t="shared" si="7"/>
        <v/>
      </c>
    </row>
    <row r="384" customHeight="1" spans="1:9">
      <c r="A384" s="318" t="str">
        <f ca="1">IF(AND(G384&lt;&gt;"",G384&gt;0),MAX(A$3:A383,MAX(转付款存档!A:A))+1,"")</f>
        <v/>
      </c>
      <c r="B384" s="319" t="s">
        <v>96</v>
      </c>
      <c r="C384" s="319" t="s">
        <v>96</v>
      </c>
      <c r="D384" s="320" t="str">
        <f ca="1">IF(B384&lt;&gt;"",IF(COUNTIF(账户资料!A:A,B384)=1,IF(B384="",0,VLOOKUP(B384,账户资料!A:B,2,FALSE)),"无此账户编码请备案后录入!"),"")</f>
        <v/>
      </c>
      <c r="E384" s="321" t="str">
        <f ca="1">IF(COUNTIF(账户资料!A:A,B384)=1,IF(B384="",0,VLOOKUP(B384,账户资料!A:C,3,FALSE)),"")</f>
        <v/>
      </c>
      <c r="F384" s="319" t="s">
        <v>96</v>
      </c>
      <c r="G384" s="322"/>
      <c r="H384" s="322"/>
      <c r="I384" s="323" t="str">
        <f ca="1" t="shared" si="7"/>
        <v/>
      </c>
    </row>
    <row r="385" customHeight="1" spans="1:9">
      <c r="A385" s="318" t="str">
        <f ca="1">IF(AND(G385&lt;&gt;"",G385&gt;0),MAX(A$3:A384,MAX(转付款存档!A:A))+1,"")</f>
        <v/>
      </c>
      <c r="B385" s="319" t="s">
        <v>96</v>
      </c>
      <c r="C385" s="319" t="s">
        <v>96</v>
      </c>
      <c r="D385" s="320" t="str">
        <f ca="1">IF(B385&lt;&gt;"",IF(COUNTIF(账户资料!A:A,B385)=1,IF(B385="",0,VLOOKUP(B385,账户资料!A:B,2,FALSE)),"无此账户编码请备案后录入!"),"")</f>
        <v/>
      </c>
      <c r="E385" s="321" t="str">
        <f ca="1">IF(COUNTIF(账户资料!A:A,B385)=1,IF(B385="",0,VLOOKUP(B385,账户资料!A:C,3,FALSE)),"")</f>
        <v/>
      </c>
      <c r="F385" s="319" t="s">
        <v>96</v>
      </c>
      <c r="G385" s="322"/>
      <c r="H385" s="322"/>
      <c r="I385" s="323" t="str">
        <f ca="1" t="shared" si="7"/>
        <v/>
      </c>
    </row>
    <row r="386" customHeight="1" spans="1:9">
      <c r="A386" s="318" t="str">
        <f ca="1">IF(AND(G386&lt;&gt;"",G386&gt;0),MAX(A$3:A385,MAX(转付款存档!A:A))+1,"")</f>
        <v/>
      </c>
      <c r="B386" s="319" t="s">
        <v>96</v>
      </c>
      <c r="C386" s="319" t="s">
        <v>96</v>
      </c>
      <c r="D386" s="320" t="str">
        <f ca="1">IF(B386&lt;&gt;"",IF(COUNTIF(账户资料!A:A,B386)=1,IF(B386="",0,VLOOKUP(B386,账户资料!A:B,2,FALSE)),"无此账户编码请备案后录入!"),"")</f>
        <v/>
      </c>
      <c r="E386" s="321" t="str">
        <f ca="1">IF(COUNTIF(账户资料!A:A,B386)=1,IF(B386="",0,VLOOKUP(B386,账户资料!A:C,3,FALSE)),"")</f>
        <v/>
      </c>
      <c r="F386" s="319" t="s">
        <v>96</v>
      </c>
      <c r="G386" s="322"/>
      <c r="H386" s="322"/>
      <c r="I386" s="323" t="str">
        <f ca="1" t="shared" si="7"/>
        <v/>
      </c>
    </row>
    <row r="387" customHeight="1" spans="1:9">
      <c r="A387" s="318" t="str">
        <f ca="1">IF(AND(G387&lt;&gt;"",G387&gt;0),MAX(A$3:A386,MAX(转付款存档!A:A))+1,"")</f>
        <v/>
      </c>
      <c r="B387" s="319" t="s">
        <v>96</v>
      </c>
      <c r="C387" s="319" t="s">
        <v>96</v>
      </c>
      <c r="D387" s="320" t="str">
        <f ca="1">IF(B387&lt;&gt;"",IF(COUNTIF(账户资料!A:A,B387)=1,IF(B387="",0,VLOOKUP(B387,账户资料!A:B,2,FALSE)),"无此账户编码请备案后录入!"),"")</f>
        <v/>
      </c>
      <c r="E387" s="321" t="str">
        <f ca="1">IF(COUNTIF(账户资料!A:A,B387)=1,IF(B387="",0,VLOOKUP(B387,账户资料!A:C,3,FALSE)),"")</f>
        <v/>
      </c>
      <c r="F387" s="319" t="s">
        <v>96</v>
      </c>
      <c r="G387" s="322"/>
      <c r="H387" s="322"/>
      <c r="I387" s="323" t="str">
        <f ca="1" t="shared" si="7"/>
        <v/>
      </c>
    </row>
    <row r="388" customHeight="1" spans="1:9">
      <c r="A388" s="318" t="str">
        <f ca="1">IF(AND(G388&lt;&gt;"",G388&gt;0),MAX(A$3:A387,MAX(转付款存档!A:A))+1,"")</f>
        <v/>
      </c>
      <c r="B388" s="319" t="s">
        <v>96</v>
      </c>
      <c r="C388" s="319" t="s">
        <v>96</v>
      </c>
      <c r="D388" s="320" t="str">
        <f ca="1">IF(B388&lt;&gt;"",IF(COUNTIF(账户资料!A:A,B388)=1,IF(B388="",0,VLOOKUP(B388,账户资料!A:B,2,FALSE)),"无此账户编码请备案后录入!"),"")</f>
        <v/>
      </c>
      <c r="E388" s="321" t="str">
        <f ca="1">IF(COUNTIF(账户资料!A:A,B388)=1,IF(B388="",0,VLOOKUP(B388,账户资料!A:C,3,FALSE)),"")</f>
        <v/>
      </c>
      <c r="F388" s="319" t="s">
        <v>96</v>
      </c>
      <c r="G388" s="322"/>
      <c r="H388" s="322"/>
      <c r="I388" s="323" t="str">
        <f ca="1" t="shared" si="7"/>
        <v/>
      </c>
    </row>
    <row r="389" customHeight="1" spans="1:9">
      <c r="A389" s="318" t="str">
        <f ca="1">IF(AND(G389&lt;&gt;"",G389&gt;0),MAX(A$3:A388,MAX(转付款存档!A:A))+1,"")</f>
        <v/>
      </c>
      <c r="B389" s="319" t="s">
        <v>96</v>
      </c>
      <c r="C389" s="319" t="s">
        <v>96</v>
      </c>
      <c r="D389" s="320" t="str">
        <f ca="1">IF(B389&lt;&gt;"",IF(COUNTIF(账户资料!A:A,B389)=1,IF(B389="",0,VLOOKUP(B389,账户资料!A:B,2,FALSE)),"无此账户编码请备案后录入!"),"")</f>
        <v/>
      </c>
      <c r="E389" s="321" t="str">
        <f ca="1">IF(COUNTIF(账户资料!A:A,B389)=1,IF(B389="",0,VLOOKUP(B389,账户资料!A:C,3,FALSE)),"")</f>
        <v/>
      </c>
      <c r="F389" s="319" t="s">
        <v>96</v>
      </c>
      <c r="G389" s="322"/>
      <c r="H389" s="322"/>
      <c r="I389" s="323" t="str">
        <f ca="1" t="shared" si="7"/>
        <v/>
      </c>
    </row>
    <row r="390" customHeight="1" spans="1:9">
      <c r="A390" s="318" t="str">
        <f ca="1">IF(AND(G390&lt;&gt;"",G390&gt;0),MAX(A$3:A389,MAX(转付款存档!A:A))+1,"")</f>
        <v/>
      </c>
      <c r="B390" s="319" t="s">
        <v>96</v>
      </c>
      <c r="C390" s="319" t="s">
        <v>96</v>
      </c>
      <c r="D390" s="320" t="str">
        <f ca="1">IF(B390&lt;&gt;"",IF(COUNTIF(账户资料!A:A,B390)=1,IF(B390="",0,VLOOKUP(B390,账户资料!A:B,2,FALSE)),"无此账户编码请备案后录入!"),"")</f>
        <v/>
      </c>
      <c r="E390" s="321" t="str">
        <f ca="1">IF(COUNTIF(账户资料!A:A,B390)=1,IF(B390="",0,VLOOKUP(B390,账户资料!A:C,3,FALSE)),"")</f>
        <v/>
      </c>
      <c r="F390" s="319" t="s">
        <v>96</v>
      </c>
      <c r="G390" s="322"/>
      <c r="H390" s="322"/>
      <c r="I390" s="323" t="str">
        <f ca="1" t="shared" si="7"/>
        <v/>
      </c>
    </row>
    <row r="391" customHeight="1" spans="1:9">
      <c r="A391" s="318" t="str">
        <f ca="1">IF(AND(G391&lt;&gt;"",G391&gt;0),MAX(A$3:A390,MAX(转付款存档!A:A))+1,"")</f>
        <v/>
      </c>
      <c r="B391" s="319" t="s">
        <v>96</v>
      </c>
      <c r="C391" s="319" t="s">
        <v>96</v>
      </c>
      <c r="D391" s="320" t="str">
        <f ca="1">IF(B391&lt;&gt;"",IF(COUNTIF(账户资料!A:A,B391)=1,IF(B391="",0,VLOOKUP(B391,账户资料!A:B,2,FALSE)),"无此账户编码请备案后录入!"),"")</f>
        <v/>
      </c>
      <c r="E391" s="321" t="str">
        <f ca="1">IF(COUNTIF(账户资料!A:A,B391)=1,IF(B391="",0,VLOOKUP(B391,账户资料!A:C,3,FALSE)),"")</f>
        <v/>
      </c>
      <c r="F391" s="319" t="s">
        <v>96</v>
      </c>
      <c r="G391" s="322"/>
      <c r="H391" s="322"/>
      <c r="I391" s="323" t="str">
        <f ca="1" t="shared" si="7"/>
        <v/>
      </c>
    </row>
    <row r="392" customHeight="1" spans="1:9">
      <c r="A392" s="318" t="str">
        <f ca="1">IF(AND(G392&lt;&gt;"",G392&gt;0),MAX(A$3:A391,MAX(转付款存档!A:A))+1,"")</f>
        <v/>
      </c>
      <c r="B392" s="319" t="s">
        <v>96</v>
      </c>
      <c r="C392" s="319" t="s">
        <v>96</v>
      </c>
      <c r="D392" s="320" t="str">
        <f ca="1">IF(B392&lt;&gt;"",IF(COUNTIF(账户资料!A:A,B392)=1,IF(B392="",0,VLOOKUP(B392,账户资料!A:B,2,FALSE)),"无此账户编码请备案后录入!"),"")</f>
        <v/>
      </c>
      <c r="E392" s="321" t="str">
        <f ca="1">IF(COUNTIF(账户资料!A:A,B392)=1,IF(B392="",0,VLOOKUP(B392,账户资料!A:C,3,FALSE)),"")</f>
        <v/>
      </c>
      <c r="F392" s="319" t="s">
        <v>96</v>
      </c>
      <c r="G392" s="322"/>
      <c r="H392" s="322"/>
      <c r="I392" s="323" t="str">
        <f ca="1" t="shared" si="7"/>
        <v/>
      </c>
    </row>
    <row r="393" customHeight="1" spans="1:9">
      <c r="A393" s="318" t="str">
        <f ca="1">IF(AND(G393&lt;&gt;"",G393&gt;0),MAX(A$3:A392,MAX(转付款存档!A:A))+1,"")</f>
        <v/>
      </c>
      <c r="B393" s="319" t="s">
        <v>96</v>
      </c>
      <c r="C393" s="319" t="s">
        <v>96</v>
      </c>
      <c r="D393" s="320" t="str">
        <f ca="1">IF(B393&lt;&gt;"",IF(COUNTIF(账户资料!A:A,B393)=1,IF(B393="",0,VLOOKUP(B393,账户资料!A:B,2,FALSE)),"无此账户编码请备案后录入!"),"")</f>
        <v/>
      </c>
      <c r="E393" s="321" t="str">
        <f ca="1">IF(COUNTIF(账户资料!A:A,B393)=1,IF(B393="",0,VLOOKUP(B393,账户资料!A:C,3,FALSE)),"")</f>
        <v/>
      </c>
      <c r="F393" s="319" t="s">
        <v>96</v>
      </c>
      <c r="G393" s="322"/>
      <c r="H393" s="322"/>
      <c r="I393" s="323" t="str">
        <f ca="1" t="shared" si="7"/>
        <v/>
      </c>
    </row>
    <row r="394" customHeight="1" spans="1:9">
      <c r="A394" s="318" t="str">
        <f ca="1">IF(AND(G394&lt;&gt;"",G394&gt;0),MAX(A$3:A393,MAX(转付款存档!A:A))+1,"")</f>
        <v/>
      </c>
      <c r="B394" s="319" t="s">
        <v>96</v>
      </c>
      <c r="C394" s="319" t="s">
        <v>96</v>
      </c>
      <c r="D394" s="320" t="str">
        <f ca="1">IF(B394&lt;&gt;"",IF(COUNTIF(账户资料!A:A,B394)=1,IF(B394="",0,VLOOKUP(B394,账户资料!A:B,2,FALSE)),"无此账户编码请备案后录入!"),"")</f>
        <v/>
      </c>
      <c r="E394" s="321" t="str">
        <f ca="1">IF(COUNTIF(账户资料!A:A,B394)=1,IF(B394="",0,VLOOKUP(B394,账户资料!A:C,3,FALSE)),"")</f>
        <v/>
      </c>
      <c r="F394" s="319" t="s">
        <v>96</v>
      </c>
      <c r="G394" s="322"/>
      <c r="H394" s="322"/>
      <c r="I394" s="323" t="str">
        <f ca="1" t="shared" si="7"/>
        <v/>
      </c>
    </row>
    <row r="395" customHeight="1" spans="1:9">
      <c r="A395" s="318" t="str">
        <f ca="1">IF(AND(G395&lt;&gt;"",G395&gt;0),MAX(A$3:A394,MAX(转付款存档!A:A))+1,"")</f>
        <v/>
      </c>
      <c r="B395" s="319" t="s">
        <v>96</v>
      </c>
      <c r="C395" s="319" t="s">
        <v>96</v>
      </c>
      <c r="D395" s="320" t="str">
        <f ca="1">IF(B395&lt;&gt;"",IF(COUNTIF(账户资料!A:A,B395)=1,IF(B395="",0,VLOOKUP(B395,账户资料!A:B,2,FALSE)),"无此账户编码请备案后录入!"),"")</f>
        <v/>
      </c>
      <c r="E395" s="321" t="str">
        <f ca="1">IF(COUNTIF(账户资料!A:A,B395)=1,IF(B395="",0,VLOOKUP(B395,账户资料!A:C,3,FALSE)),"")</f>
        <v/>
      </c>
      <c r="F395" s="319" t="s">
        <v>96</v>
      </c>
      <c r="G395" s="322"/>
      <c r="H395" s="322"/>
      <c r="I395" s="323" t="str">
        <f ca="1" t="shared" si="7"/>
        <v/>
      </c>
    </row>
    <row r="396" customHeight="1" spans="1:9">
      <c r="A396" s="318" t="str">
        <f ca="1">IF(AND(G396&lt;&gt;"",G396&gt;0),MAX(A$3:A395,MAX(转付款存档!A:A))+1,"")</f>
        <v/>
      </c>
      <c r="B396" s="319" t="s">
        <v>96</v>
      </c>
      <c r="C396" s="319" t="s">
        <v>96</v>
      </c>
      <c r="D396" s="320" t="str">
        <f ca="1">IF(B396&lt;&gt;"",IF(COUNTIF(账户资料!A:A,B396)=1,IF(B396="",0,VLOOKUP(B396,账户资料!A:B,2,FALSE)),"无此账户编码请备案后录入!"),"")</f>
        <v/>
      </c>
      <c r="E396" s="321" t="str">
        <f ca="1">IF(COUNTIF(账户资料!A:A,B396)=1,IF(B396="",0,VLOOKUP(B396,账户资料!A:C,3,FALSE)),"")</f>
        <v/>
      </c>
      <c r="F396" s="319" t="s">
        <v>96</v>
      </c>
      <c r="G396" s="322"/>
      <c r="H396" s="322"/>
      <c r="I396" s="323" t="str">
        <f ca="1" t="shared" si="7"/>
        <v/>
      </c>
    </row>
    <row r="397" customHeight="1" spans="1:9">
      <c r="A397" s="318" t="str">
        <f ca="1">IF(AND(G397&lt;&gt;"",G397&gt;0),MAX(A$3:A396,MAX(转付款存档!A:A))+1,"")</f>
        <v/>
      </c>
      <c r="B397" s="319" t="s">
        <v>96</v>
      </c>
      <c r="C397" s="319" t="s">
        <v>96</v>
      </c>
      <c r="D397" s="320" t="str">
        <f ca="1">IF(B397&lt;&gt;"",IF(COUNTIF(账户资料!A:A,B397)=1,IF(B397="",0,VLOOKUP(B397,账户资料!A:B,2,FALSE)),"无此账户编码请备案后录入!"),"")</f>
        <v/>
      </c>
      <c r="E397" s="321" t="str">
        <f ca="1">IF(COUNTIF(账户资料!A:A,B397)=1,IF(B397="",0,VLOOKUP(B397,账户资料!A:C,3,FALSE)),"")</f>
        <v/>
      </c>
      <c r="F397" s="319" t="s">
        <v>96</v>
      </c>
      <c r="G397" s="322"/>
      <c r="H397" s="322"/>
      <c r="I397" s="323" t="str">
        <f ca="1" t="shared" si="7"/>
        <v/>
      </c>
    </row>
    <row r="398" customHeight="1" spans="1:9">
      <c r="A398" s="318" t="str">
        <f ca="1">IF(AND(G398&lt;&gt;"",G398&gt;0),MAX(A$3:A397,MAX(转付款存档!A:A))+1,"")</f>
        <v/>
      </c>
      <c r="B398" s="319" t="s">
        <v>96</v>
      </c>
      <c r="C398" s="319" t="s">
        <v>96</v>
      </c>
      <c r="D398" s="320" t="str">
        <f ca="1">IF(B398&lt;&gt;"",IF(COUNTIF(账户资料!A:A,B398)=1,IF(B398="",0,VLOOKUP(B398,账户资料!A:B,2,FALSE)),"无此账户编码请备案后录入!"),"")</f>
        <v/>
      </c>
      <c r="E398" s="321" t="str">
        <f ca="1">IF(COUNTIF(账户资料!A:A,B398)=1,IF(B398="",0,VLOOKUP(B398,账户资料!A:C,3,FALSE)),"")</f>
        <v/>
      </c>
      <c r="F398" s="319" t="s">
        <v>96</v>
      </c>
      <c r="G398" s="322"/>
      <c r="H398" s="322"/>
      <c r="I398" s="323" t="str">
        <f ca="1" t="shared" si="7"/>
        <v/>
      </c>
    </row>
    <row r="399" customHeight="1" spans="1:9">
      <c r="A399" s="318" t="str">
        <f ca="1">IF(AND(G399&lt;&gt;"",G399&gt;0),MAX(A$3:A398,MAX(转付款存档!A:A))+1,"")</f>
        <v/>
      </c>
      <c r="B399" s="319" t="s">
        <v>96</v>
      </c>
      <c r="C399" s="319" t="s">
        <v>96</v>
      </c>
      <c r="D399" s="320" t="str">
        <f ca="1">IF(B399&lt;&gt;"",IF(COUNTIF(账户资料!A:A,B399)=1,IF(B399="",0,VLOOKUP(B399,账户资料!A:B,2,FALSE)),"无此账户编码请备案后录入!"),"")</f>
        <v/>
      </c>
      <c r="E399" s="321" t="str">
        <f ca="1">IF(COUNTIF(账户资料!A:A,B399)=1,IF(B399="",0,VLOOKUP(B399,账户资料!A:C,3,FALSE)),"")</f>
        <v/>
      </c>
      <c r="F399" s="319" t="s">
        <v>96</v>
      </c>
      <c r="G399" s="322"/>
      <c r="H399" s="322"/>
      <c r="I399" s="323" t="str">
        <f ca="1" t="shared" si="7"/>
        <v/>
      </c>
    </row>
    <row r="400" customHeight="1" spans="1:9">
      <c r="A400" s="318" t="str">
        <f ca="1">IF(AND(G400&lt;&gt;"",G400&gt;0),MAX(A$3:A399,MAX(转付款存档!A:A))+1,"")</f>
        <v/>
      </c>
      <c r="B400" s="319" t="s">
        <v>96</v>
      </c>
      <c r="C400" s="319" t="s">
        <v>96</v>
      </c>
      <c r="D400" s="320" t="str">
        <f ca="1">IF(B400&lt;&gt;"",IF(COUNTIF(账户资料!A:A,B400)=1,IF(B400="",0,VLOOKUP(B400,账户资料!A:B,2,FALSE)),"无此账户编码请备案后录入!"),"")</f>
        <v/>
      </c>
      <c r="E400" s="321" t="str">
        <f ca="1">IF(COUNTIF(账户资料!A:A,B400)=1,IF(B400="",0,VLOOKUP(B400,账户资料!A:C,3,FALSE)),"")</f>
        <v/>
      </c>
      <c r="F400" s="319" t="s">
        <v>96</v>
      </c>
      <c r="G400" s="322"/>
      <c r="H400" s="322"/>
      <c r="I400" s="323" t="str">
        <f ca="1" t="shared" si="7"/>
        <v/>
      </c>
    </row>
    <row r="401" customHeight="1" spans="1:9">
      <c r="A401" s="318" t="str">
        <f ca="1">IF(AND(G401&lt;&gt;"",G401&gt;0),MAX(A$3:A400,MAX(转付款存档!A:A))+1,"")</f>
        <v/>
      </c>
      <c r="B401" s="319" t="s">
        <v>96</v>
      </c>
      <c r="C401" s="319" t="s">
        <v>96</v>
      </c>
      <c r="D401" s="320" t="str">
        <f ca="1">IF(B401&lt;&gt;"",IF(COUNTIF(账户资料!A:A,B401)=1,IF(B401="",0,VLOOKUP(B401,账户资料!A:B,2,FALSE)),"无此账户编码请备案后录入!"),"")</f>
        <v/>
      </c>
      <c r="E401" s="321" t="str">
        <f ca="1">IF(COUNTIF(账户资料!A:A,B401)=1,IF(B401="",0,VLOOKUP(B401,账户资料!A:C,3,FALSE)),"")</f>
        <v/>
      </c>
      <c r="F401" s="319" t="s">
        <v>96</v>
      </c>
      <c r="G401" s="322"/>
      <c r="H401" s="322"/>
      <c r="I401" s="323" t="str">
        <f ca="1" t="shared" si="7"/>
        <v/>
      </c>
    </row>
    <row r="402" customHeight="1" spans="1:9">
      <c r="A402" s="318" t="str">
        <f ca="1">IF(AND(G402&lt;&gt;"",G402&gt;0),MAX(A$3:A401,MAX(转付款存档!A:A))+1,"")</f>
        <v/>
      </c>
      <c r="B402" s="319" t="s">
        <v>96</v>
      </c>
      <c r="C402" s="319" t="s">
        <v>96</v>
      </c>
      <c r="D402" s="320" t="str">
        <f ca="1">IF(B402&lt;&gt;"",IF(COUNTIF(账户资料!A:A,B402)=1,IF(B402="",0,VLOOKUP(B402,账户资料!A:B,2,FALSE)),"无此账户编码请备案后录入!"),"")</f>
        <v/>
      </c>
      <c r="E402" s="321" t="str">
        <f ca="1">IF(COUNTIF(账户资料!A:A,B402)=1,IF(B402="",0,VLOOKUP(B402,账户资料!A:C,3,FALSE)),"")</f>
        <v/>
      </c>
      <c r="F402" s="319" t="s">
        <v>96</v>
      </c>
      <c r="G402" s="322"/>
      <c r="H402" s="322"/>
      <c r="I402" s="323" t="str">
        <f ca="1" t="shared" ref="I402:I465" si="8">IF(ISBLANK(G402),"",IF(I402="",TEXT(NOW(),"yyyy-m-d"),I402))</f>
        <v/>
      </c>
    </row>
    <row r="403" customHeight="1" spans="1:9">
      <c r="A403" s="318" t="str">
        <f ca="1">IF(AND(G403&lt;&gt;"",G403&gt;0),MAX(A$3:A402,MAX(转付款存档!A:A))+1,"")</f>
        <v/>
      </c>
      <c r="B403" s="319" t="s">
        <v>96</v>
      </c>
      <c r="C403" s="319" t="s">
        <v>96</v>
      </c>
      <c r="D403" s="320" t="str">
        <f ca="1">IF(B403&lt;&gt;"",IF(COUNTIF(账户资料!A:A,B403)=1,IF(B403="",0,VLOOKUP(B403,账户资料!A:B,2,FALSE)),"无此账户编码请备案后录入!"),"")</f>
        <v/>
      </c>
      <c r="E403" s="321" t="str">
        <f ca="1">IF(COUNTIF(账户资料!A:A,B403)=1,IF(B403="",0,VLOOKUP(B403,账户资料!A:C,3,FALSE)),"")</f>
        <v/>
      </c>
      <c r="F403" s="319" t="s">
        <v>96</v>
      </c>
      <c r="G403" s="322"/>
      <c r="H403" s="322"/>
      <c r="I403" s="323" t="str">
        <f ca="1" t="shared" si="8"/>
        <v/>
      </c>
    </row>
    <row r="404" customHeight="1" spans="1:9">
      <c r="A404" s="318" t="str">
        <f ca="1">IF(AND(G404&lt;&gt;"",G404&gt;0),MAX(A$3:A403,MAX(转付款存档!A:A))+1,"")</f>
        <v/>
      </c>
      <c r="B404" s="319" t="s">
        <v>96</v>
      </c>
      <c r="C404" s="319" t="s">
        <v>96</v>
      </c>
      <c r="D404" s="320" t="str">
        <f ca="1">IF(B404&lt;&gt;"",IF(COUNTIF(账户资料!A:A,B404)=1,IF(B404="",0,VLOOKUP(B404,账户资料!A:B,2,FALSE)),"无此账户编码请备案后录入!"),"")</f>
        <v/>
      </c>
      <c r="E404" s="321" t="str">
        <f ca="1">IF(COUNTIF(账户资料!A:A,B404)=1,IF(B404="",0,VLOOKUP(B404,账户资料!A:C,3,FALSE)),"")</f>
        <v/>
      </c>
      <c r="F404" s="319" t="s">
        <v>96</v>
      </c>
      <c r="G404" s="322"/>
      <c r="H404" s="322"/>
      <c r="I404" s="323" t="str">
        <f ca="1" t="shared" si="8"/>
        <v/>
      </c>
    </row>
    <row r="405" customHeight="1" spans="1:9">
      <c r="A405" s="318" t="str">
        <f ca="1">IF(AND(G405&lt;&gt;"",G405&gt;0),MAX(A$3:A404,MAX(转付款存档!A:A))+1,"")</f>
        <v/>
      </c>
      <c r="B405" s="319" t="s">
        <v>96</v>
      </c>
      <c r="C405" s="319" t="s">
        <v>96</v>
      </c>
      <c r="D405" s="320" t="str">
        <f ca="1">IF(B405&lt;&gt;"",IF(COUNTIF(账户资料!A:A,B405)=1,IF(B405="",0,VLOOKUP(B405,账户资料!A:B,2,FALSE)),"无此账户编码请备案后录入!"),"")</f>
        <v/>
      </c>
      <c r="E405" s="321" t="str">
        <f ca="1">IF(COUNTIF(账户资料!A:A,B405)=1,IF(B405="",0,VLOOKUP(B405,账户资料!A:C,3,FALSE)),"")</f>
        <v/>
      </c>
      <c r="F405" s="319" t="s">
        <v>96</v>
      </c>
      <c r="G405" s="322"/>
      <c r="H405" s="322"/>
      <c r="I405" s="323" t="str">
        <f ca="1" t="shared" si="8"/>
        <v/>
      </c>
    </row>
    <row r="406" customHeight="1" spans="1:9">
      <c r="A406" s="318" t="str">
        <f ca="1">IF(AND(G406&lt;&gt;"",G406&gt;0),MAX(A$3:A405,MAX(转付款存档!A:A))+1,"")</f>
        <v/>
      </c>
      <c r="B406" s="319" t="s">
        <v>96</v>
      </c>
      <c r="C406" s="319" t="s">
        <v>96</v>
      </c>
      <c r="D406" s="320" t="str">
        <f ca="1">IF(B406&lt;&gt;"",IF(COUNTIF(账户资料!A:A,B406)=1,IF(B406="",0,VLOOKUP(B406,账户资料!A:B,2,FALSE)),"无此账户编码请备案后录入!"),"")</f>
        <v/>
      </c>
      <c r="E406" s="321" t="str">
        <f ca="1">IF(COUNTIF(账户资料!A:A,B406)=1,IF(B406="",0,VLOOKUP(B406,账户资料!A:C,3,FALSE)),"")</f>
        <v/>
      </c>
      <c r="F406" s="319" t="s">
        <v>96</v>
      </c>
      <c r="G406" s="322"/>
      <c r="H406" s="322"/>
      <c r="I406" s="323" t="str">
        <f ca="1" t="shared" si="8"/>
        <v/>
      </c>
    </row>
    <row r="407" customHeight="1" spans="1:9">
      <c r="A407" s="318" t="str">
        <f ca="1">IF(AND(G407&lt;&gt;"",G407&gt;0),MAX(A$3:A406,MAX(转付款存档!A:A))+1,"")</f>
        <v/>
      </c>
      <c r="B407" s="319" t="s">
        <v>96</v>
      </c>
      <c r="C407" s="319" t="s">
        <v>96</v>
      </c>
      <c r="D407" s="320" t="str">
        <f ca="1">IF(B407&lt;&gt;"",IF(COUNTIF(账户资料!A:A,B407)=1,IF(B407="",0,VLOOKUP(B407,账户资料!A:B,2,FALSE)),"无此账户编码请备案后录入!"),"")</f>
        <v/>
      </c>
      <c r="E407" s="321" t="str">
        <f ca="1">IF(COUNTIF(账户资料!A:A,B407)=1,IF(B407="",0,VLOOKUP(B407,账户资料!A:C,3,FALSE)),"")</f>
        <v/>
      </c>
      <c r="F407" s="319" t="s">
        <v>96</v>
      </c>
      <c r="G407" s="322"/>
      <c r="H407" s="322"/>
      <c r="I407" s="323" t="str">
        <f ca="1" t="shared" si="8"/>
        <v/>
      </c>
    </row>
    <row r="408" customHeight="1" spans="1:9">
      <c r="A408" s="318" t="str">
        <f ca="1">IF(AND(G408&lt;&gt;"",G408&gt;0),MAX(A$3:A407,MAX(转付款存档!A:A))+1,"")</f>
        <v/>
      </c>
      <c r="B408" s="319" t="s">
        <v>96</v>
      </c>
      <c r="C408" s="319" t="s">
        <v>96</v>
      </c>
      <c r="D408" s="320" t="str">
        <f ca="1">IF(B408&lt;&gt;"",IF(COUNTIF(账户资料!A:A,B408)=1,IF(B408="",0,VLOOKUP(B408,账户资料!A:B,2,FALSE)),"无此账户编码请备案后录入!"),"")</f>
        <v/>
      </c>
      <c r="E408" s="321" t="str">
        <f ca="1">IF(COUNTIF(账户资料!A:A,B408)=1,IF(B408="",0,VLOOKUP(B408,账户资料!A:C,3,FALSE)),"")</f>
        <v/>
      </c>
      <c r="F408" s="319" t="s">
        <v>96</v>
      </c>
      <c r="G408" s="322"/>
      <c r="H408" s="322"/>
      <c r="I408" s="323" t="str">
        <f ca="1" t="shared" si="8"/>
        <v/>
      </c>
    </row>
    <row r="409" customHeight="1" spans="1:9">
      <c r="A409" s="318" t="str">
        <f ca="1">IF(AND(G409&lt;&gt;"",G409&gt;0),MAX(A$3:A408,MAX(转付款存档!A:A))+1,"")</f>
        <v/>
      </c>
      <c r="B409" s="319" t="s">
        <v>96</v>
      </c>
      <c r="C409" s="319" t="s">
        <v>96</v>
      </c>
      <c r="D409" s="320" t="str">
        <f ca="1">IF(B409&lt;&gt;"",IF(COUNTIF(账户资料!A:A,B409)=1,IF(B409="",0,VLOOKUP(B409,账户资料!A:B,2,FALSE)),"无此账户编码请备案后录入!"),"")</f>
        <v/>
      </c>
      <c r="E409" s="321" t="str">
        <f ca="1">IF(COUNTIF(账户资料!A:A,B409)=1,IF(B409="",0,VLOOKUP(B409,账户资料!A:C,3,FALSE)),"")</f>
        <v/>
      </c>
      <c r="F409" s="319" t="s">
        <v>96</v>
      </c>
      <c r="G409" s="322"/>
      <c r="H409" s="322"/>
      <c r="I409" s="323" t="str">
        <f ca="1" t="shared" si="8"/>
        <v/>
      </c>
    </row>
    <row r="410" customHeight="1" spans="1:9">
      <c r="A410" s="318" t="str">
        <f ca="1">IF(AND(G410&lt;&gt;"",G410&gt;0),MAX(A$3:A409,MAX(转付款存档!A:A))+1,"")</f>
        <v/>
      </c>
      <c r="B410" s="319" t="s">
        <v>96</v>
      </c>
      <c r="C410" s="319" t="s">
        <v>96</v>
      </c>
      <c r="D410" s="320" t="str">
        <f ca="1">IF(B410&lt;&gt;"",IF(COUNTIF(账户资料!A:A,B410)=1,IF(B410="",0,VLOOKUP(B410,账户资料!A:B,2,FALSE)),"无此账户编码请备案后录入!"),"")</f>
        <v/>
      </c>
      <c r="E410" s="321" t="str">
        <f ca="1">IF(COUNTIF(账户资料!A:A,B410)=1,IF(B410="",0,VLOOKUP(B410,账户资料!A:C,3,FALSE)),"")</f>
        <v/>
      </c>
      <c r="F410" s="319" t="s">
        <v>96</v>
      </c>
      <c r="G410" s="322"/>
      <c r="H410" s="322"/>
      <c r="I410" s="323" t="str">
        <f ca="1" t="shared" si="8"/>
        <v/>
      </c>
    </row>
    <row r="411" customHeight="1" spans="1:9">
      <c r="A411" s="318" t="str">
        <f ca="1">IF(AND(G411&lt;&gt;"",G411&gt;0),MAX(A$3:A410,MAX(转付款存档!A:A))+1,"")</f>
        <v/>
      </c>
      <c r="B411" s="319" t="s">
        <v>96</v>
      </c>
      <c r="C411" s="319" t="s">
        <v>96</v>
      </c>
      <c r="D411" s="320" t="str">
        <f ca="1">IF(B411&lt;&gt;"",IF(COUNTIF(账户资料!A:A,B411)=1,IF(B411="",0,VLOOKUP(B411,账户资料!A:B,2,FALSE)),"无此账户编码请备案后录入!"),"")</f>
        <v/>
      </c>
      <c r="E411" s="321" t="str">
        <f ca="1">IF(COUNTIF(账户资料!A:A,B411)=1,IF(B411="",0,VLOOKUP(B411,账户资料!A:C,3,FALSE)),"")</f>
        <v/>
      </c>
      <c r="F411" s="319" t="s">
        <v>96</v>
      </c>
      <c r="G411" s="322"/>
      <c r="H411" s="322"/>
      <c r="I411" s="323" t="str">
        <f ca="1" t="shared" si="8"/>
        <v/>
      </c>
    </row>
    <row r="412" customHeight="1" spans="1:9">
      <c r="A412" s="318" t="str">
        <f ca="1">IF(AND(G412&lt;&gt;"",G412&gt;0),MAX(A$3:A411,MAX(转付款存档!A:A))+1,"")</f>
        <v/>
      </c>
      <c r="B412" s="319" t="s">
        <v>96</v>
      </c>
      <c r="C412" s="319" t="s">
        <v>96</v>
      </c>
      <c r="D412" s="320" t="str">
        <f ca="1">IF(B412&lt;&gt;"",IF(COUNTIF(账户资料!A:A,B412)=1,IF(B412="",0,VLOOKUP(B412,账户资料!A:B,2,FALSE)),"无此账户编码请备案后录入!"),"")</f>
        <v/>
      </c>
      <c r="E412" s="321" t="str">
        <f ca="1">IF(COUNTIF(账户资料!A:A,B412)=1,IF(B412="",0,VLOOKUP(B412,账户资料!A:C,3,FALSE)),"")</f>
        <v/>
      </c>
      <c r="F412" s="319" t="s">
        <v>96</v>
      </c>
      <c r="G412" s="322"/>
      <c r="H412" s="322"/>
      <c r="I412" s="323" t="str">
        <f ca="1" t="shared" si="8"/>
        <v/>
      </c>
    </row>
    <row r="413" customHeight="1" spans="1:9">
      <c r="A413" s="318" t="str">
        <f ca="1">IF(AND(G413&lt;&gt;"",G413&gt;0),MAX(A$3:A412,MAX(转付款存档!A:A))+1,"")</f>
        <v/>
      </c>
      <c r="B413" s="319" t="s">
        <v>96</v>
      </c>
      <c r="C413" s="319" t="s">
        <v>96</v>
      </c>
      <c r="D413" s="320" t="str">
        <f ca="1">IF(B413&lt;&gt;"",IF(COUNTIF(账户资料!A:A,B413)=1,IF(B413="",0,VLOOKUP(B413,账户资料!A:B,2,FALSE)),"无此账户编码请备案后录入!"),"")</f>
        <v/>
      </c>
      <c r="E413" s="321" t="str">
        <f ca="1">IF(COUNTIF(账户资料!A:A,B413)=1,IF(B413="",0,VLOOKUP(B413,账户资料!A:C,3,FALSE)),"")</f>
        <v/>
      </c>
      <c r="F413" s="319" t="s">
        <v>96</v>
      </c>
      <c r="G413" s="322"/>
      <c r="H413" s="322"/>
      <c r="I413" s="323" t="str">
        <f ca="1" t="shared" si="8"/>
        <v/>
      </c>
    </row>
    <row r="414" customHeight="1" spans="1:9">
      <c r="A414" s="318" t="str">
        <f ca="1">IF(AND(G414&lt;&gt;"",G414&gt;0),MAX(A$3:A413,MAX(转付款存档!A:A))+1,"")</f>
        <v/>
      </c>
      <c r="B414" s="319" t="s">
        <v>96</v>
      </c>
      <c r="C414" s="319" t="s">
        <v>96</v>
      </c>
      <c r="D414" s="320" t="str">
        <f ca="1">IF(B414&lt;&gt;"",IF(COUNTIF(账户资料!A:A,B414)=1,IF(B414="",0,VLOOKUP(B414,账户资料!A:B,2,FALSE)),"无此账户编码请备案后录入!"),"")</f>
        <v/>
      </c>
      <c r="E414" s="321" t="str">
        <f ca="1">IF(COUNTIF(账户资料!A:A,B414)=1,IF(B414="",0,VLOOKUP(B414,账户资料!A:C,3,FALSE)),"")</f>
        <v/>
      </c>
      <c r="F414" s="319" t="s">
        <v>96</v>
      </c>
      <c r="G414" s="322"/>
      <c r="H414" s="322"/>
      <c r="I414" s="323" t="str">
        <f ca="1" t="shared" si="8"/>
        <v/>
      </c>
    </row>
    <row r="415" customHeight="1" spans="1:9">
      <c r="A415" s="318" t="str">
        <f ca="1">IF(AND(G415&lt;&gt;"",G415&gt;0),MAX(A$3:A414,MAX(转付款存档!A:A))+1,"")</f>
        <v/>
      </c>
      <c r="B415" s="319" t="s">
        <v>96</v>
      </c>
      <c r="C415" s="319" t="s">
        <v>96</v>
      </c>
      <c r="D415" s="320" t="str">
        <f ca="1">IF(B415&lt;&gt;"",IF(COUNTIF(账户资料!A:A,B415)=1,IF(B415="",0,VLOOKUP(B415,账户资料!A:B,2,FALSE)),"无此账户编码请备案后录入!"),"")</f>
        <v/>
      </c>
      <c r="E415" s="321" t="str">
        <f ca="1">IF(COUNTIF(账户资料!A:A,B415)=1,IF(B415="",0,VLOOKUP(B415,账户资料!A:C,3,FALSE)),"")</f>
        <v/>
      </c>
      <c r="F415" s="319" t="s">
        <v>96</v>
      </c>
      <c r="G415" s="322"/>
      <c r="H415" s="322"/>
      <c r="I415" s="323" t="str">
        <f ca="1" t="shared" si="8"/>
        <v/>
      </c>
    </row>
    <row r="416" customHeight="1" spans="1:9">
      <c r="A416" s="318" t="str">
        <f ca="1">IF(AND(G416&lt;&gt;"",G416&gt;0),MAX(A$3:A415,MAX(转付款存档!A:A))+1,"")</f>
        <v/>
      </c>
      <c r="B416" s="319" t="s">
        <v>96</v>
      </c>
      <c r="C416" s="319" t="s">
        <v>96</v>
      </c>
      <c r="D416" s="320" t="str">
        <f ca="1">IF(B416&lt;&gt;"",IF(COUNTIF(账户资料!A:A,B416)=1,IF(B416="",0,VLOOKUP(B416,账户资料!A:B,2,FALSE)),"无此账户编码请备案后录入!"),"")</f>
        <v/>
      </c>
      <c r="E416" s="321" t="str">
        <f ca="1">IF(COUNTIF(账户资料!A:A,B416)=1,IF(B416="",0,VLOOKUP(B416,账户资料!A:C,3,FALSE)),"")</f>
        <v/>
      </c>
      <c r="F416" s="319" t="s">
        <v>96</v>
      </c>
      <c r="G416" s="322"/>
      <c r="H416" s="322"/>
      <c r="I416" s="323" t="str">
        <f ca="1" t="shared" si="8"/>
        <v/>
      </c>
    </row>
    <row r="417" customHeight="1" spans="1:9">
      <c r="A417" s="318" t="str">
        <f ca="1">IF(AND(G417&lt;&gt;"",G417&gt;0),MAX(A$3:A416,MAX(转付款存档!A:A))+1,"")</f>
        <v/>
      </c>
      <c r="B417" s="319" t="s">
        <v>96</v>
      </c>
      <c r="C417" s="319" t="s">
        <v>96</v>
      </c>
      <c r="D417" s="320" t="str">
        <f ca="1">IF(B417&lt;&gt;"",IF(COUNTIF(账户资料!A:A,B417)=1,IF(B417="",0,VLOOKUP(B417,账户资料!A:B,2,FALSE)),"无此账户编码请备案后录入!"),"")</f>
        <v/>
      </c>
      <c r="E417" s="321" t="str">
        <f ca="1">IF(COUNTIF(账户资料!A:A,B417)=1,IF(B417="",0,VLOOKUP(B417,账户资料!A:C,3,FALSE)),"")</f>
        <v/>
      </c>
      <c r="F417" s="319" t="s">
        <v>96</v>
      </c>
      <c r="G417" s="322"/>
      <c r="H417" s="322"/>
      <c r="I417" s="323" t="str">
        <f ca="1" t="shared" si="8"/>
        <v/>
      </c>
    </row>
    <row r="418" customHeight="1" spans="1:9">
      <c r="A418" s="318" t="str">
        <f ca="1">IF(AND(G418&lt;&gt;"",G418&gt;0),MAX(A$3:A417,MAX(转付款存档!A:A))+1,"")</f>
        <v/>
      </c>
      <c r="B418" s="319" t="s">
        <v>96</v>
      </c>
      <c r="C418" s="319" t="s">
        <v>96</v>
      </c>
      <c r="D418" s="320" t="str">
        <f ca="1">IF(B418&lt;&gt;"",IF(COUNTIF(账户资料!A:A,B418)=1,IF(B418="",0,VLOOKUP(B418,账户资料!A:B,2,FALSE)),"无此账户编码请备案后录入!"),"")</f>
        <v/>
      </c>
      <c r="E418" s="321" t="str">
        <f ca="1">IF(COUNTIF(账户资料!A:A,B418)=1,IF(B418="",0,VLOOKUP(B418,账户资料!A:C,3,FALSE)),"")</f>
        <v/>
      </c>
      <c r="F418" s="319" t="s">
        <v>96</v>
      </c>
      <c r="G418" s="322"/>
      <c r="H418" s="322"/>
      <c r="I418" s="323" t="str">
        <f ca="1" t="shared" si="8"/>
        <v/>
      </c>
    </row>
    <row r="419" customHeight="1" spans="1:9">
      <c r="A419" s="318" t="str">
        <f ca="1">IF(AND(G419&lt;&gt;"",G419&gt;0),MAX(A$3:A418,MAX(转付款存档!A:A))+1,"")</f>
        <v/>
      </c>
      <c r="B419" s="319" t="s">
        <v>96</v>
      </c>
      <c r="C419" s="319" t="s">
        <v>96</v>
      </c>
      <c r="D419" s="320" t="str">
        <f ca="1">IF(B419&lt;&gt;"",IF(COUNTIF(账户资料!A:A,B419)=1,IF(B419="",0,VLOOKUP(B419,账户资料!A:B,2,FALSE)),"无此账户编码请备案后录入!"),"")</f>
        <v/>
      </c>
      <c r="E419" s="321" t="str">
        <f ca="1">IF(COUNTIF(账户资料!A:A,B419)=1,IF(B419="",0,VLOOKUP(B419,账户资料!A:C,3,FALSE)),"")</f>
        <v/>
      </c>
      <c r="F419" s="319" t="s">
        <v>96</v>
      </c>
      <c r="G419" s="322"/>
      <c r="H419" s="322"/>
      <c r="I419" s="323" t="str">
        <f ca="1" t="shared" si="8"/>
        <v/>
      </c>
    </row>
    <row r="420" customHeight="1" spans="1:9">
      <c r="A420" s="318" t="str">
        <f ca="1">IF(AND(G420&lt;&gt;"",G420&gt;0),MAX(A$3:A419,MAX(转付款存档!A:A))+1,"")</f>
        <v/>
      </c>
      <c r="B420" s="319" t="s">
        <v>96</v>
      </c>
      <c r="C420" s="319" t="s">
        <v>96</v>
      </c>
      <c r="D420" s="320" t="str">
        <f ca="1">IF(B420&lt;&gt;"",IF(COUNTIF(账户资料!A:A,B420)=1,IF(B420="",0,VLOOKUP(B420,账户资料!A:B,2,FALSE)),"无此账户编码请备案后录入!"),"")</f>
        <v/>
      </c>
      <c r="E420" s="321" t="str">
        <f ca="1">IF(COUNTIF(账户资料!A:A,B420)=1,IF(B420="",0,VLOOKUP(B420,账户资料!A:C,3,FALSE)),"")</f>
        <v/>
      </c>
      <c r="F420" s="319" t="s">
        <v>96</v>
      </c>
      <c r="G420" s="322"/>
      <c r="H420" s="322"/>
      <c r="I420" s="323" t="str">
        <f ca="1" t="shared" si="8"/>
        <v/>
      </c>
    </row>
    <row r="421" customHeight="1" spans="1:9">
      <c r="A421" s="318" t="str">
        <f ca="1">IF(AND(G421&lt;&gt;"",G421&gt;0),MAX(A$3:A420,MAX(转付款存档!A:A))+1,"")</f>
        <v/>
      </c>
      <c r="B421" s="319" t="s">
        <v>96</v>
      </c>
      <c r="C421" s="319" t="s">
        <v>96</v>
      </c>
      <c r="D421" s="320" t="str">
        <f ca="1">IF(B421&lt;&gt;"",IF(COUNTIF(账户资料!A:A,B421)=1,IF(B421="",0,VLOOKUP(B421,账户资料!A:B,2,FALSE)),"无此账户编码请备案后录入!"),"")</f>
        <v/>
      </c>
      <c r="E421" s="321" t="str">
        <f ca="1">IF(COUNTIF(账户资料!A:A,B421)=1,IF(B421="",0,VLOOKUP(B421,账户资料!A:C,3,FALSE)),"")</f>
        <v/>
      </c>
      <c r="F421" s="319" t="s">
        <v>96</v>
      </c>
      <c r="G421" s="322"/>
      <c r="H421" s="322"/>
      <c r="I421" s="323" t="str">
        <f ca="1" t="shared" si="8"/>
        <v/>
      </c>
    </row>
    <row r="422" customHeight="1" spans="1:9">
      <c r="A422" s="318" t="str">
        <f ca="1">IF(AND(G422&lt;&gt;"",G422&gt;0),MAX(A$3:A421,MAX(转付款存档!A:A))+1,"")</f>
        <v/>
      </c>
      <c r="B422" s="319" t="s">
        <v>96</v>
      </c>
      <c r="C422" s="319" t="s">
        <v>96</v>
      </c>
      <c r="D422" s="320" t="str">
        <f ca="1">IF(B422&lt;&gt;"",IF(COUNTIF(账户资料!A:A,B422)=1,IF(B422="",0,VLOOKUP(B422,账户资料!A:B,2,FALSE)),"无此账户编码请备案后录入!"),"")</f>
        <v/>
      </c>
      <c r="E422" s="321" t="str">
        <f ca="1">IF(COUNTIF(账户资料!A:A,B422)=1,IF(B422="",0,VLOOKUP(B422,账户资料!A:C,3,FALSE)),"")</f>
        <v/>
      </c>
      <c r="F422" s="319" t="s">
        <v>96</v>
      </c>
      <c r="G422" s="322"/>
      <c r="H422" s="322"/>
      <c r="I422" s="323" t="str">
        <f ca="1" t="shared" si="8"/>
        <v/>
      </c>
    </row>
    <row r="423" customHeight="1" spans="1:9">
      <c r="A423" s="318" t="str">
        <f ca="1">IF(AND(G423&lt;&gt;"",G423&gt;0),MAX(A$3:A422,MAX(转付款存档!A:A))+1,"")</f>
        <v/>
      </c>
      <c r="B423" s="319" t="s">
        <v>96</v>
      </c>
      <c r="C423" s="319" t="s">
        <v>96</v>
      </c>
      <c r="D423" s="320" t="str">
        <f ca="1">IF(B423&lt;&gt;"",IF(COUNTIF(账户资料!A:A,B423)=1,IF(B423="",0,VLOOKUP(B423,账户资料!A:B,2,FALSE)),"无此账户编码请备案后录入!"),"")</f>
        <v/>
      </c>
      <c r="E423" s="321" t="str">
        <f ca="1">IF(COUNTIF(账户资料!A:A,B423)=1,IF(B423="",0,VLOOKUP(B423,账户资料!A:C,3,FALSE)),"")</f>
        <v/>
      </c>
      <c r="F423" s="319" t="s">
        <v>96</v>
      </c>
      <c r="G423" s="322"/>
      <c r="H423" s="322"/>
      <c r="I423" s="323" t="str">
        <f ca="1" t="shared" si="8"/>
        <v/>
      </c>
    </row>
    <row r="424" customHeight="1" spans="1:9">
      <c r="A424" s="318" t="str">
        <f ca="1">IF(AND(G424&lt;&gt;"",G424&gt;0),MAX(A$3:A423,MAX(转付款存档!A:A))+1,"")</f>
        <v/>
      </c>
      <c r="B424" s="319" t="s">
        <v>96</v>
      </c>
      <c r="C424" s="319" t="s">
        <v>96</v>
      </c>
      <c r="D424" s="320" t="str">
        <f ca="1">IF(B424&lt;&gt;"",IF(COUNTIF(账户资料!A:A,B424)=1,IF(B424="",0,VLOOKUP(B424,账户资料!A:B,2,FALSE)),"无此账户编码请备案后录入!"),"")</f>
        <v/>
      </c>
      <c r="E424" s="321" t="str">
        <f ca="1">IF(COUNTIF(账户资料!A:A,B424)=1,IF(B424="",0,VLOOKUP(B424,账户资料!A:C,3,FALSE)),"")</f>
        <v/>
      </c>
      <c r="F424" s="319" t="s">
        <v>96</v>
      </c>
      <c r="G424" s="322"/>
      <c r="H424" s="322"/>
      <c r="I424" s="323" t="str">
        <f ca="1" t="shared" si="8"/>
        <v/>
      </c>
    </row>
    <row r="425" customHeight="1" spans="1:9">
      <c r="A425" s="318" t="str">
        <f ca="1">IF(AND(G425&lt;&gt;"",G425&gt;0),MAX(A$3:A424,MAX(转付款存档!A:A))+1,"")</f>
        <v/>
      </c>
      <c r="B425" s="319" t="s">
        <v>96</v>
      </c>
      <c r="C425" s="319" t="s">
        <v>96</v>
      </c>
      <c r="D425" s="320" t="str">
        <f ca="1">IF(B425&lt;&gt;"",IF(COUNTIF(账户资料!A:A,B425)=1,IF(B425="",0,VLOOKUP(B425,账户资料!A:B,2,FALSE)),"无此账户编码请备案后录入!"),"")</f>
        <v/>
      </c>
      <c r="E425" s="321" t="str">
        <f ca="1">IF(COUNTIF(账户资料!A:A,B425)=1,IF(B425="",0,VLOOKUP(B425,账户资料!A:C,3,FALSE)),"")</f>
        <v/>
      </c>
      <c r="F425" s="319" t="s">
        <v>96</v>
      </c>
      <c r="G425" s="322"/>
      <c r="H425" s="322"/>
      <c r="I425" s="323" t="str">
        <f ca="1" t="shared" si="8"/>
        <v/>
      </c>
    </row>
    <row r="426" customHeight="1" spans="1:9">
      <c r="A426" s="318" t="str">
        <f ca="1">IF(AND(G426&lt;&gt;"",G426&gt;0),MAX(A$3:A425,MAX(转付款存档!A:A))+1,"")</f>
        <v/>
      </c>
      <c r="B426" s="319" t="s">
        <v>96</v>
      </c>
      <c r="C426" s="319" t="s">
        <v>96</v>
      </c>
      <c r="D426" s="320" t="str">
        <f ca="1">IF(B426&lt;&gt;"",IF(COUNTIF(账户资料!A:A,B426)=1,IF(B426="",0,VLOOKUP(B426,账户资料!A:B,2,FALSE)),"无此账户编码请备案后录入!"),"")</f>
        <v/>
      </c>
      <c r="E426" s="321" t="str">
        <f ca="1">IF(COUNTIF(账户资料!A:A,B426)=1,IF(B426="",0,VLOOKUP(B426,账户资料!A:C,3,FALSE)),"")</f>
        <v/>
      </c>
      <c r="F426" s="319" t="s">
        <v>96</v>
      </c>
      <c r="G426" s="322"/>
      <c r="H426" s="322"/>
      <c r="I426" s="323" t="str">
        <f ca="1" t="shared" si="8"/>
        <v/>
      </c>
    </row>
    <row r="427" customHeight="1" spans="1:9">
      <c r="A427" s="318" t="str">
        <f ca="1">IF(AND(G427&lt;&gt;"",G427&gt;0),MAX(A$3:A426,MAX(转付款存档!A:A))+1,"")</f>
        <v/>
      </c>
      <c r="B427" s="319" t="s">
        <v>96</v>
      </c>
      <c r="C427" s="319" t="s">
        <v>96</v>
      </c>
      <c r="D427" s="320" t="str">
        <f ca="1">IF(B427&lt;&gt;"",IF(COUNTIF(账户资料!A:A,B427)=1,IF(B427="",0,VLOOKUP(B427,账户资料!A:B,2,FALSE)),"无此账户编码请备案后录入!"),"")</f>
        <v/>
      </c>
      <c r="E427" s="321" t="str">
        <f ca="1">IF(COUNTIF(账户资料!A:A,B427)=1,IF(B427="",0,VLOOKUP(B427,账户资料!A:C,3,FALSE)),"")</f>
        <v/>
      </c>
      <c r="F427" s="319" t="s">
        <v>96</v>
      </c>
      <c r="G427" s="322"/>
      <c r="H427" s="322"/>
      <c r="I427" s="323" t="str">
        <f ca="1" t="shared" si="8"/>
        <v/>
      </c>
    </row>
    <row r="428" customHeight="1" spans="1:9">
      <c r="A428" s="318" t="str">
        <f ca="1">IF(AND(G428&lt;&gt;"",G428&gt;0),MAX(A$3:A427,MAX(转付款存档!A:A))+1,"")</f>
        <v/>
      </c>
      <c r="B428" s="319" t="s">
        <v>96</v>
      </c>
      <c r="C428" s="319" t="s">
        <v>96</v>
      </c>
      <c r="D428" s="320" t="str">
        <f ca="1">IF(B428&lt;&gt;"",IF(COUNTIF(账户资料!A:A,B428)=1,IF(B428="",0,VLOOKUP(B428,账户资料!A:B,2,FALSE)),"无此账户编码请备案后录入!"),"")</f>
        <v/>
      </c>
      <c r="E428" s="321" t="str">
        <f ca="1">IF(COUNTIF(账户资料!A:A,B428)=1,IF(B428="",0,VLOOKUP(B428,账户资料!A:C,3,FALSE)),"")</f>
        <v/>
      </c>
      <c r="F428" s="319" t="s">
        <v>96</v>
      </c>
      <c r="G428" s="322"/>
      <c r="H428" s="322"/>
      <c r="I428" s="323" t="str">
        <f ca="1" t="shared" si="8"/>
        <v/>
      </c>
    </row>
    <row r="429" customHeight="1" spans="1:9">
      <c r="A429" s="318" t="str">
        <f ca="1">IF(AND(G429&lt;&gt;"",G429&gt;0),MAX(A$3:A428,MAX(转付款存档!A:A))+1,"")</f>
        <v/>
      </c>
      <c r="B429" s="319" t="s">
        <v>96</v>
      </c>
      <c r="C429" s="319" t="s">
        <v>96</v>
      </c>
      <c r="D429" s="320" t="str">
        <f ca="1">IF(B429&lt;&gt;"",IF(COUNTIF(账户资料!A:A,B429)=1,IF(B429="",0,VLOOKUP(B429,账户资料!A:B,2,FALSE)),"无此账户编码请备案后录入!"),"")</f>
        <v/>
      </c>
      <c r="E429" s="321" t="str">
        <f ca="1">IF(COUNTIF(账户资料!A:A,B429)=1,IF(B429="",0,VLOOKUP(B429,账户资料!A:C,3,FALSE)),"")</f>
        <v/>
      </c>
      <c r="F429" s="319" t="s">
        <v>96</v>
      </c>
      <c r="G429" s="322"/>
      <c r="H429" s="322"/>
      <c r="I429" s="323" t="str">
        <f ca="1" t="shared" si="8"/>
        <v/>
      </c>
    </row>
    <row r="430" customHeight="1" spans="1:9">
      <c r="A430" s="318" t="str">
        <f ca="1">IF(AND(G430&lt;&gt;"",G430&gt;0),MAX(A$3:A429,MAX(转付款存档!A:A))+1,"")</f>
        <v/>
      </c>
      <c r="B430" s="319" t="s">
        <v>96</v>
      </c>
      <c r="C430" s="319" t="s">
        <v>96</v>
      </c>
      <c r="D430" s="320" t="str">
        <f ca="1">IF(B430&lt;&gt;"",IF(COUNTIF(账户资料!A:A,B430)=1,IF(B430="",0,VLOOKUP(B430,账户资料!A:B,2,FALSE)),"无此账户编码请备案后录入!"),"")</f>
        <v/>
      </c>
      <c r="E430" s="321" t="str">
        <f ca="1">IF(COUNTIF(账户资料!A:A,B430)=1,IF(B430="",0,VLOOKUP(B430,账户资料!A:C,3,FALSE)),"")</f>
        <v/>
      </c>
      <c r="F430" s="319" t="s">
        <v>96</v>
      </c>
      <c r="G430" s="322"/>
      <c r="H430" s="322"/>
      <c r="I430" s="323" t="str">
        <f ca="1" t="shared" si="8"/>
        <v/>
      </c>
    </row>
    <row r="431" customHeight="1" spans="1:9">
      <c r="A431" s="318" t="str">
        <f ca="1">IF(AND(G431&lt;&gt;"",G431&gt;0),MAX(A$3:A430,MAX(转付款存档!A:A))+1,"")</f>
        <v/>
      </c>
      <c r="B431" s="319" t="s">
        <v>96</v>
      </c>
      <c r="C431" s="319" t="s">
        <v>96</v>
      </c>
      <c r="D431" s="320" t="str">
        <f ca="1">IF(B431&lt;&gt;"",IF(COUNTIF(账户资料!A:A,B431)=1,IF(B431="",0,VLOOKUP(B431,账户资料!A:B,2,FALSE)),"无此账户编码请备案后录入!"),"")</f>
        <v/>
      </c>
      <c r="E431" s="321" t="str">
        <f ca="1">IF(COUNTIF(账户资料!A:A,B431)=1,IF(B431="",0,VLOOKUP(B431,账户资料!A:C,3,FALSE)),"")</f>
        <v/>
      </c>
      <c r="F431" s="319" t="s">
        <v>96</v>
      </c>
      <c r="G431" s="322"/>
      <c r="H431" s="322"/>
      <c r="I431" s="323" t="str">
        <f ca="1" t="shared" si="8"/>
        <v/>
      </c>
    </row>
    <row r="432" customHeight="1" spans="1:9">
      <c r="A432" s="318" t="str">
        <f ca="1">IF(AND(G432&lt;&gt;"",G432&gt;0),MAX(A$3:A431,MAX(转付款存档!A:A))+1,"")</f>
        <v/>
      </c>
      <c r="B432" s="319" t="s">
        <v>96</v>
      </c>
      <c r="C432" s="319" t="s">
        <v>96</v>
      </c>
      <c r="D432" s="320" t="str">
        <f ca="1">IF(B432&lt;&gt;"",IF(COUNTIF(账户资料!A:A,B432)=1,IF(B432="",0,VLOOKUP(B432,账户资料!A:B,2,FALSE)),"无此账户编码请备案后录入!"),"")</f>
        <v/>
      </c>
      <c r="E432" s="321" t="str">
        <f ca="1">IF(COUNTIF(账户资料!A:A,B432)=1,IF(B432="",0,VLOOKUP(B432,账户资料!A:C,3,FALSE)),"")</f>
        <v/>
      </c>
      <c r="F432" s="319" t="s">
        <v>96</v>
      </c>
      <c r="G432" s="322"/>
      <c r="H432" s="322"/>
      <c r="I432" s="323" t="str">
        <f ca="1" t="shared" si="8"/>
        <v/>
      </c>
    </row>
    <row r="433" customHeight="1" spans="1:9">
      <c r="A433" s="318" t="str">
        <f ca="1">IF(AND(G433&lt;&gt;"",G433&gt;0),MAX(A$3:A432,MAX(转付款存档!A:A))+1,"")</f>
        <v/>
      </c>
      <c r="B433" s="319" t="s">
        <v>96</v>
      </c>
      <c r="C433" s="319" t="s">
        <v>96</v>
      </c>
      <c r="D433" s="320" t="str">
        <f ca="1">IF(B433&lt;&gt;"",IF(COUNTIF(账户资料!A:A,B433)=1,IF(B433="",0,VLOOKUP(B433,账户资料!A:B,2,FALSE)),"无此账户编码请备案后录入!"),"")</f>
        <v/>
      </c>
      <c r="E433" s="321" t="str">
        <f ca="1">IF(COUNTIF(账户资料!A:A,B433)=1,IF(B433="",0,VLOOKUP(B433,账户资料!A:C,3,FALSE)),"")</f>
        <v/>
      </c>
      <c r="F433" s="319" t="s">
        <v>96</v>
      </c>
      <c r="G433" s="322"/>
      <c r="H433" s="322"/>
      <c r="I433" s="323" t="str">
        <f ca="1" t="shared" si="8"/>
        <v/>
      </c>
    </row>
    <row r="434" customHeight="1" spans="1:9">
      <c r="A434" s="318" t="str">
        <f ca="1">IF(AND(G434&lt;&gt;"",G434&gt;0),MAX(A$3:A433,MAX(转付款存档!A:A))+1,"")</f>
        <v/>
      </c>
      <c r="B434" s="319" t="s">
        <v>96</v>
      </c>
      <c r="C434" s="319" t="s">
        <v>96</v>
      </c>
      <c r="D434" s="320" t="str">
        <f ca="1">IF(B434&lt;&gt;"",IF(COUNTIF(账户资料!A:A,B434)=1,IF(B434="",0,VLOOKUP(B434,账户资料!A:B,2,FALSE)),"无此账户编码请备案后录入!"),"")</f>
        <v/>
      </c>
      <c r="E434" s="321" t="str">
        <f ca="1">IF(COUNTIF(账户资料!A:A,B434)=1,IF(B434="",0,VLOOKUP(B434,账户资料!A:C,3,FALSE)),"")</f>
        <v/>
      </c>
      <c r="F434" s="319" t="s">
        <v>96</v>
      </c>
      <c r="G434" s="322"/>
      <c r="H434" s="322"/>
      <c r="I434" s="323" t="str">
        <f ca="1" t="shared" si="8"/>
        <v/>
      </c>
    </row>
    <row r="435" customHeight="1" spans="1:9">
      <c r="A435" s="318" t="str">
        <f ca="1">IF(AND(G435&lt;&gt;"",G435&gt;0),MAX(A$3:A434,MAX(转付款存档!A:A))+1,"")</f>
        <v/>
      </c>
      <c r="B435" s="319" t="s">
        <v>96</v>
      </c>
      <c r="C435" s="319" t="s">
        <v>96</v>
      </c>
      <c r="D435" s="320" t="str">
        <f ca="1">IF(B435&lt;&gt;"",IF(COUNTIF(账户资料!A:A,B435)=1,IF(B435="",0,VLOOKUP(B435,账户资料!A:B,2,FALSE)),"无此账户编码请备案后录入!"),"")</f>
        <v/>
      </c>
      <c r="E435" s="321" t="str">
        <f ca="1">IF(COUNTIF(账户资料!A:A,B435)=1,IF(B435="",0,VLOOKUP(B435,账户资料!A:C,3,FALSE)),"")</f>
        <v/>
      </c>
      <c r="F435" s="319" t="s">
        <v>96</v>
      </c>
      <c r="G435" s="322"/>
      <c r="H435" s="322"/>
      <c r="I435" s="323" t="str">
        <f ca="1" t="shared" si="8"/>
        <v/>
      </c>
    </row>
    <row r="436" customHeight="1" spans="1:9">
      <c r="A436" s="318" t="str">
        <f ca="1">IF(AND(G436&lt;&gt;"",G436&gt;0),MAX(A$3:A435,MAX(转付款存档!A:A))+1,"")</f>
        <v/>
      </c>
      <c r="B436" s="319" t="s">
        <v>96</v>
      </c>
      <c r="C436" s="319" t="s">
        <v>96</v>
      </c>
      <c r="D436" s="320" t="str">
        <f ca="1">IF(B436&lt;&gt;"",IF(COUNTIF(账户资料!A:A,B436)=1,IF(B436="",0,VLOOKUP(B436,账户资料!A:B,2,FALSE)),"无此账户编码请备案后录入!"),"")</f>
        <v/>
      </c>
      <c r="E436" s="321" t="str">
        <f ca="1">IF(COUNTIF(账户资料!A:A,B436)=1,IF(B436="",0,VLOOKUP(B436,账户资料!A:C,3,FALSE)),"")</f>
        <v/>
      </c>
      <c r="F436" s="319" t="s">
        <v>96</v>
      </c>
      <c r="G436" s="322"/>
      <c r="H436" s="322"/>
      <c r="I436" s="323" t="str">
        <f ca="1" t="shared" si="8"/>
        <v/>
      </c>
    </row>
    <row r="437" customHeight="1" spans="1:9">
      <c r="A437" s="318" t="str">
        <f ca="1">IF(AND(G437&lt;&gt;"",G437&gt;0),MAX(A$3:A436,MAX(转付款存档!A:A))+1,"")</f>
        <v/>
      </c>
      <c r="B437" s="319" t="s">
        <v>96</v>
      </c>
      <c r="C437" s="319" t="s">
        <v>96</v>
      </c>
      <c r="D437" s="320" t="str">
        <f ca="1">IF(B437&lt;&gt;"",IF(COUNTIF(账户资料!A:A,B437)=1,IF(B437="",0,VLOOKUP(B437,账户资料!A:B,2,FALSE)),"无此账户编码请备案后录入!"),"")</f>
        <v/>
      </c>
      <c r="E437" s="321" t="str">
        <f ca="1">IF(COUNTIF(账户资料!A:A,B437)=1,IF(B437="",0,VLOOKUP(B437,账户资料!A:C,3,FALSE)),"")</f>
        <v/>
      </c>
      <c r="F437" s="319" t="s">
        <v>96</v>
      </c>
      <c r="G437" s="322"/>
      <c r="H437" s="322"/>
      <c r="I437" s="323" t="str">
        <f ca="1" t="shared" si="8"/>
        <v/>
      </c>
    </row>
    <row r="438" customHeight="1" spans="1:9">
      <c r="A438" s="318" t="str">
        <f ca="1">IF(AND(G438&lt;&gt;"",G438&gt;0),MAX(A$3:A437,MAX(转付款存档!A:A))+1,"")</f>
        <v/>
      </c>
      <c r="B438" s="319" t="s">
        <v>96</v>
      </c>
      <c r="C438" s="319" t="s">
        <v>96</v>
      </c>
      <c r="D438" s="320" t="str">
        <f ca="1">IF(B438&lt;&gt;"",IF(COUNTIF(账户资料!A:A,B438)=1,IF(B438="",0,VLOOKUP(B438,账户资料!A:B,2,FALSE)),"无此账户编码请备案后录入!"),"")</f>
        <v/>
      </c>
      <c r="E438" s="321" t="str">
        <f ca="1">IF(COUNTIF(账户资料!A:A,B438)=1,IF(B438="",0,VLOOKUP(B438,账户资料!A:C,3,FALSE)),"")</f>
        <v/>
      </c>
      <c r="F438" s="319" t="s">
        <v>96</v>
      </c>
      <c r="G438" s="322"/>
      <c r="H438" s="322"/>
      <c r="I438" s="323" t="str">
        <f ca="1" t="shared" si="8"/>
        <v/>
      </c>
    </row>
    <row r="439" customHeight="1" spans="1:9">
      <c r="A439" s="318" t="str">
        <f ca="1">IF(AND(G439&lt;&gt;"",G439&gt;0),MAX(A$3:A438,MAX(转付款存档!A:A))+1,"")</f>
        <v/>
      </c>
      <c r="B439" s="319" t="s">
        <v>96</v>
      </c>
      <c r="C439" s="319" t="s">
        <v>96</v>
      </c>
      <c r="D439" s="320" t="str">
        <f ca="1">IF(B439&lt;&gt;"",IF(COUNTIF(账户资料!A:A,B439)=1,IF(B439="",0,VLOOKUP(B439,账户资料!A:B,2,FALSE)),"无此账户编码请备案后录入!"),"")</f>
        <v/>
      </c>
      <c r="E439" s="321" t="str">
        <f ca="1">IF(COUNTIF(账户资料!A:A,B439)=1,IF(B439="",0,VLOOKUP(B439,账户资料!A:C,3,FALSE)),"")</f>
        <v/>
      </c>
      <c r="F439" s="319" t="s">
        <v>96</v>
      </c>
      <c r="G439" s="322"/>
      <c r="H439" s="322"/>
      <c r="I439" s="323" t="str">
        <f ca="1" t="shared" si="8"/>
        <v/>
      </c>
    </row>
    <row r="440" customHeight="1" spans="1:9">
      <c r="A440" s="318" t="str">
        <f ca="1">IF(AND(G440&lt;&gt;"",G440&gt;0),MAX(A$3:A439,MAX(转付款存档!A:A))+1,"")</f>
        <v/>
      </c>
      <c r="B440" s="319" t="s">
        <v>96</v>
      </c>
      <c r="C440" s="319" t="s">
        <v>96</v>
      </c>
      <c r="D440" s="320" t="str">
        <f ca="1">IF(B440&lt;&gt;"",IF(COUNTIF(账户资料!A:A,B440)=1,IF(B440="",0,VLOOKUP(B440,账户资料!A:B,2,FALSE)),"无此账户编码请备案后录入!"),"")</f>
        <v/>
      </c>
      <c r="E440" s="321" t="str">
        <f ca="1">IF(COUNTIF(账户资料!A:A,B440)=1,IF(B440="",0,VLOOKUP(B440,账户资料!A:C,3,FALSE)),"")</f>
        <v/>
      </c>
      <c r="F440" s="319" t="s">
        <v>96</v>
      </c>
      <c r="G440" s="322"/>
      <c r="H440" s="322"/>
      <c r="I440" s="323" t="str">
        <f ca="1" t="shared" si="8"/>
        <v/>
      </c>
    </row>
    <row r="441" customHeight="1" spans="1:9">
      <c r="A441" s="318" t="str">
        <f ca="1">IF(AND(G441&lt;&gt;"",G441&gt;0),MAX(A$3:A440,MAX(转付款存档!A:A))+1,"")</f>
        <v/>
      </c>
      <c r="B441" s="319" t="s">
        <v>96</v>
      </c>
      <c r="C441" s="319" t="s">
        <v>96</v>
      </c>
      <c r="D441" s="320" t="str">
        <f ca="1">IF(B441&lt;&gt;"",IF(COUNTIF(账户资料!A:A,B441)=1,IF(B441="",0,VLOOKUP(B441,账户资料!A:B,2,FALSE)),"无此账户编码请备案后录入!"),"")</f>
        <v/>
      </c>
      <c r="E441" s="321" t="str">
        <f ca="1">IF(COUNTIF(账户资料!A:A,B441)=1,IF(B441="",0,VLOOKUP(B441,账户资料!A:C,3,FALSE)),"")</f>
        <v/>
      </c>
      <c r="F441" s="319" t="s">
        <v>96</v>
      </c>
      <c r="G441" s="322"/>
      <c r="H441" s="322"/>
      <c r="I441" s="323" t="str">
        <f ca="1" t="shared" si="8"/>
        <v/>
      </c>
    </row>
    <row r="442" customHeight="1" spans="1:9">
      <c r="A442" s="318" t="str">
        <f ca="1">IF(AND(G442&lt;&gt;"",G442&gt;0),MAX(A$3:A441,MAX(转付款存档!A:A))+1,"")</f>
        <v/>
      </c>
      <c r="B442" s="319" t="s">
        <v>96</v>
      </c>
      <c r="C442" s="319" t="s">
        <v>96</v>
      </c>
      <c r="D442" s="320" t="str">
        <f ca="1">IF(B442&lt;&gt;"",IF(COUNTIF(账户资料!A:A,B442)=1,IF(B442="",0,VLOOKUP(B442,账户资料!A:B,2,FALSE)),"无此账户编码请备案后录入!"),"")</f>
        <v/>
      </c>
      <c r="E442" s="321" t="str">
        <f ca="1">IF(COUNTIF(账户资料!A:A,B442)=1,IF(B442="",0,VLOOKUP(B442,账户资料!A:C,3,FALSE)),"")</f>
        <v/>
      </c>
      <c r="F442" s="319" t="s">
        <v>96</v>
      </c>
      <c r="G442" s="322"/>
      <c r="H442" s="322"/>
      <c r="I442" s="323" t="str">
        <f ca="1" t="shared" si="8"/>
        <v/>
      </c>
    </row>
    <row r="443" customHeight="1" spans="1:9">
      <c r="A443" s="318" t="str">
        <f ca="1">IF(AND(G443&lt;&gt;"",G443&gt;0),MAX(A$3:A442,MAX(转付款存档!A:A))+1,"")</f>
        <v/>
      </c>
      <c r="B443" s="319" t="s">
        <v>96</v>
      </c>
      <c r="C443" s="319" t="s">
        <v>96</v>
      </c>
      <c r="D443" s="320" t="str">
        <f ca="1">IF(B443&lt;&gt;"",IF(COUNTIF(账户资料!A:A,B443)=1,IF(B443="",0,VLOOKUP(B443,账户资料!A:B,2,FALSE)),"无此账户编码请备案后录入!"),"")</f>
        <v/>
      </c>
      <c r="E443" s="321" t="str">
        <f ca="1">IF(COUNTIF(账户资料!A:A,B443)=1,IF(B443="",0,VLOOKUP(B443,账户资料!A:C,3,FALSE)),"")</f>
        <v/>
      </c>
      <c r="F443" s="319" t="s">
        <v>96</v>
      </c>
      <c r="G443" s="322"/>
      <c r="H443" s="322"/>
      <c r="I443" s="323" t="str">
        <f ca="1" t="shared" si="8"/>
        <v/>
      </c>
    </row>
    <row r="444" customHeight="1" spans="1:9">
      <c r="A444" s="318" t="str">
        <f ca="1">IF(AND(G444&lt;&gt;"",G444&gt;0),MAX(A$3:A443,MAX(转付款存档!A:A))+1,"")</f>
        <v/>
      </c>
      <c r="B444" s="319" t="s">
        <v>96</v>
      </c>
      <c r="C444" s="319" t="s">
        <v>96</v>
      </c>
      <c r="D444" s="320" t="str">
        <f ca="1">IF(B444&lt;&gt;"",IF(COUNTIF(账户资料!A:A,B444)=1,IF(B444="",0,VLOOKUP(B444,账户资料!A:B,2,FALSE)),"无此账户编码请备案后录入!"),"")</f>
        <v/>
      </c>
      <c r="E444" s="321" t="str">
        <f ca="1">IF(COUNTIF(账户资料!A:A,B444)=1,IF(B444="",0,VLOOKUP(B444,账户资料!A:C,3,FALSE)),"")</f>
        <v/>
      </c>
      <c r="F444" s="319" t="s">
        <v>96</v>
      </c>
      <c r="G444" s="322"/>
      <c r="H444" s="322"/>
      <c r="I444" s="323" t="str">
        <f ca="1" t="shared" si="8"/>
        <v/>
      </c>
    </row>
    <row r="445" customHeight="1" spans="1:9">
      <c r="A445" s="318" t="str">
        <f ca="1">IF(AND(G445&lt;&gt;"",G445&gt;0),MAX(A$3:A444,MAX(转付款存档!A:A))+1,"")</f>
        <v/>
      </c>
      <c r="B445" s="319" t="s">
        <v>96</v>
      </c>
      <c r="C445" s="319" t="s">
        <v>96</v>
      </c>
      <c r="D445" s="320" t="str">
        <f ca="1">IF(B445&lt;&gt;"",IF(COUNTIF(账户资料!A:A,B445)=1,IF(B445="",0,VLOOKUP(B445,账户资料!A:B,2,FALSE)),"无此账户编码请备案后录入!"),"")</f>
        <v/>
      </c>
      <c r="E445" s="321" t="str">
        <f ca="1">IF(COUNTIF(账户资料!A:A,B445)=1,IF(B445="",0,VLOOKUP(B445,账户资料!A:C,3,FALSE)),"")</f>
        <v/>
      </c>
      <c r="F445" s="319" t="s">
        <v>96</v>
      </c>
      <c r="G445" s="322"/>
      <c r="H445" s="322"/>
      <c r="I445" s="323" t="str">
        <f ca="1" t="shared" si="8"/>
        <v/>
      </c>
    </row>
    <row r="446" customHeight="1" spans="1:9">
      <c r="A446" s="318" t="str">
        <f ca="1">IF(AND(G446&lt;&gt;"",G446&gt;0),MAX(A$3:A445,MAX(转付款存档!A:A))+1,"")</f>
        <v/>
      </c>
      <c r="B446" s="319" t="s">
        <v>96</v>
      </c>
      <c r="C446" s="319" t="s">
        <v>96</v>
      </c>
      <c r="D446" s="320" t="str">
        <f ca="1">IF(B446&lt;&gt;"",IF(COUNTIF(账户资料!A:A,B446)=1,IF(B446="",0,VLOOKUP(B446,账户资料!A:B,2,FALSE)),"无此账户编码请备案后录入!"),"")</f>
        <v/>
      </c>
      <c r="E446" s="321" t="str">
        <f ca="1">IF(COUNTIF(账户资料!A:A,B446)=1,IF(B446="",0,VLOOKUP(B446,账户资料!A:C,3,FALSE)),"")</f>
        <v/>
      </c>
      <c r="F446" s="319" t="s">
        <v>96</v>
      </c>
      <c r="G446" s="322"/>
      <c r="H446" s="322"/>
      <c r="I446" s="323" t="str">
        <f ca="1" t="shared" si="8"/>
        <v/>
      </c>
    </row>
    <row r="447" customHeight="1" spans="1:9">
      <c r="A447" s="318" t="str">
        <f ca="1">IF(AND(G447&lt;&gt;"",G447&gt;0),MAX(A$3:A446,MAX(转付款存档!A:A))+1,"")</f>
        <v/>
      </c>
      <c r="B447" s="319" t="s">
        <v>96</v>
      </c>
      <c r="C447" s="319" t="s">
        <v>96</v>
      </c>
      <c r="D447" s="320" t="str">
        <f ca="1">IF(B447&lt;&gt;"",IF(COUNTIF(账户资料!A:A,B447)=1,IF(B447="",0,VLOOKUP(B447,账户资料!A:B,2,FALSE)),"无此账户编码请备案后录入!"),"")</f>
        <v/>
      </c>
      <c r="E447" s="321" t="str">
        <f ca="1">IF(COUNTIF(账户资料!A:A,B447)=1,IF(B447="",0,VLOOKUP(B447,账户资料!A:C,3,FALSE)),"")</f>
        <v/>
      </c>
      <c r="F447" s="319" t="s">
        <v>96</v>
      </c>
      <c r="G447" s="322"/>
      <c r="H447" s="322"/>
      <c r="I447" s="323" t="str">
        <f ca="1" t="shared" si="8"/>
        <v/>
      </c>
    </row>
    <row r="448" customHeight="1" spans="1:9">
      <c r="A448" s="318" t="str">
        <f ca="1">IF(AND(G448&lt;&gt;"",G448&gt;0),MAX(A$3:A447,MAX(转付款存档!A:A))+1,"")</f>
        <v/>
      </c>
      <c r="B448" s="319" t="s">
        <v>96</v>
      </c>
      <c r="C448" s="319" t="s">
        <v>96</v>
      </c>
      <c r="D448" s="320" t="str">
        <f ca="1">IF(B448&lt;&gt;"",IF(COUNTIF(账户资料!A:A,B448)=1,IF(B448="",0,VLOOKUP(B448,账户资料!A:B,2,FALSE)),"无此账户编码请备案后录入!"),"")</f>
        <v/>
      </c>
      <c r="E448" s="321" t="str">
        <f ca="1">IF(COUNTIF(账户资料!A:A,B448)=1,IF(B448="",0,VLOOKUP(B448,账户资料!A:C,3,FALSE)),"")</f>
        <v/>
      </c>
      <c r="F448" s="319" t="s">
        <v>96</v>
      </c>
      <c r="G448" s="322"/>
      <c r="H448" s="322"/>
      <c r="I448" s="323" t="str">
        <f ca="1" t="shared" si="8"/>
        <v/>
      </c>
    </row>
    <row r="449" customHeight="1" spans="1:9">
      <c r="A449" s="318" t="str">
        <f ca="1">IF(AND(G449&lt;&gt;"",G449&gt;0),MAX(A$3:A448,MAX(转付款存档!A:A))+1,"")</f>
        <v/>
      </c>
      <c r="B449" s="319" t="s">
        <v>96</v>
      </c>
      <c r="C449" s="319" t="s">
        <v>96</v>
      </c>
      <c r="D449" s="320" t="str">
        <f ca="1">IF(B449&lt;&gt;"",IF(COUNTIF(账户资料!A:A,B449)=1,IF(B449="",0,VLOOKUP(B449,账户资料!A:B,2,FALSE)),"无此账户编码请备案后录入!"),"")</f>
        <v/>
      </c>
      <c r="E449" s="321" t="str">
        <f ca="1">IF(COUNTIF(账户资料!A:A,B449)=1,IF(B449="",0,VLOOKUP(B449,账户资料!A:C,3,FALSE)),"")</f>
        <v/>
      </c>
      <c r="F449" s="319" t="s">
        <v>96</v>
      </c>
      <c r="G449" s="322"/>
      <c r="H449" s="322"/>
      <c r="I449" s="323" t="str">
        <f ca="1" t="shared" si="8"/>
        <v/>
      </c>
    </row>
    <row r="450" customHeight="1" spans="1:9">
      <c r="A450" s="318" t="str">
        <f ca="1">IF(AND(G450&lt;&gt;"",G450&gt;0),MAX(A$3:A449,MAX(转付款存档!A:A))+1,"")</f>
        <v/>
      </c>
      <c r="B450" s="319" t="s">
        <v>96</v>
      </c>
      <c r="C450" s="319" t="s">
        <v>96</v>
      </c>
      <c r="D450" s="320" t="str">
        <f ca="1">IF(B450&lt;&gt;"",IF(COUNTIF(账户资料!A:A,B450)=1,IF(B450="",0,VLOOKUP(B450,账户资料!A:B,2,FALSE)),"无此账户编码请备案后录入!"),"")</f>
        <v/>
      </c>
      <c r="E450" s="321" t="str">
        <f ca="1">IF(COUNTIF(账户资料!A:A,B450)=1,IF(B450="",0,VLOOKUP(B450,账户资料!A:C,3,FALSE)),"")</f>
        <v/>
      </c>
      <c r="F450" s="319" t="s">
        <v>96</v>
      </c>
      <c r="G450" s="322"/>
      <c r="H450" s="322"/>
      <c r="I450" s="323" t="str">
        <f ca="1" t="shared" si="8"/>
        <v/>
      </c>
    </row>
    <row r="451" customHeight="1" spans="1:9">
      <c r="A451" s="318" t="str">
        <f ca="1">IF(AND(G451&lt;&gt;"",G451&gt;0),MAX(A$3:A450,MAX(转付款存档!A:A))+1,"")</f>
        <v/>
      </c>
      <c r="B451" s="319" t="s">
        <v>96</v>
      </c>
      <c r="C451" s="319" t="s">
        <v>96</v>
      </c>
      <c r="D451" s="320" t="str">
        <f ca="1">IF(B451&lt;&gt;"",IF(COUNTIF(账户资料!A:A,B451)=1,IF(B451="",0,VLOOKUP(B451,账户资料!A:B,2,FALSE)),"无此账户编码请备案后录入!"),"")</f>
        <v/>
      </c>
      <c r="E451" s="321" t="str">
        <f ca="1">IF(COUNTIF(账户资料!A:A,B451)=1,IF(B451="",0,VLOOKUP(B451,账户资料!A:C,3,FALSE)),"")</f>
        <v/>
      </c>
      <c r="F451" s="319" t="s">
        <v>96</v>
      </c>
      <c r="G451" s="322"/>
      <c r="H451" s="322"/>
      <c r="I451" s="323" t="str">
        <f ca="1" t="shared" si="8"/>
        <v/>
      </c>
    </row>
    <row r="452" customHeight="1" spans="1:9">
      <c r="A452" s="318" t="str">
        <f ca="1">IF(AND(G452&lt;&gt;"",G452&gt;0),MAX(A$3:A451,MAX(转付款存档!A:A))+1,"")</f>
        <v/>
      </c>
      <c r="B452" s="319" t="s">
        <v>96</v>
      </c>
      <c r="C452" s="319" t="s">
        <v>96</v>
      </c>
      <c r="D452" s="320" t="str">
        <f ca="1">IF(B452&lt;&gt;"",IF(COUNTIF(账户资料!A:A,B452)=1,IF(B452="",0,VLOOKUP(B452,账户资料!A:B,2,FALSE)),"无此账户编码请备案后录入!"),"")</f>
        <v/>
      </c>
      <c r="E452" s="321" t="str">
        <f ca="1">IF(COUNTIF(账户资料!A:A,B452)=1,IF(B452="",0,VLOOKUP(B452,账户资料!A:C,3,FALSE)),"")</f>
        <v/>
      </c>
      <c r="F452" s="319" t="s">
        <v>96</v>
      </c>
      <c r="G452" s="322"/>
      <c r="H452" s="322"/>
      <c r="I452" s="323" t="str">
        <f ca="1" t="shared" si="8"/>
        <v/>
      </c>
    </row>
    <row r="453" customHeight="1" spans="1:9">
      <c r="A453" s="318" t="str">
        <f ca="1">IF(AND(G453&lt;&gt;"",G453&gt;0),MAX(A$3:A452,MAX(转付款存档!A:A))+1,"")</f>
        <v/>
      </c>
      <c r="B453" s="319" t="s">
        <v>96</v>
      </c>
      <c r="C453" s="319" t="s">
        <v>96</v>
      </c>
      <c r="D453" s="320" t="str">
        <f ca="1">IF(B453&lt;&gt;"",IF(COUNTIF(账户资料!A:A,B453)=1,IF(B453="",0,VLOOKUP(B453,账户资料!A:B,2,FALSE)),"无此账户编码请备案后录入!"),"")</f>
        <v/>
      </c>
      <c r="E453" s="321" t="str">
        <f ca="1">IF(COUNTIF(账户资料!A:A,B453)=1,IF(B453="",0,VLOOKUP(B453,账户资料!A:C,3,FALSE)),"")</f>
        <v/>
      </c>
      <c r="F453" s="319" t="s">
        <v>96</v>
      </c>
      <c r="G453" s="322"/>
      <c r="H453" s="322"/>
      <c r="I453" s="323" t="str">
        <f ca="1" t="shared" si="8"/>
        <v/>
      </c>
    </row>
    <row r="454" customHeight="1" spans="1:9">
      <c r="A454" s="318" t="str">
        <f ca="1">IF(AND(G454&lt;&gt;"",G454&gt;0),MAX(A$3:A453,MAX(转付款存档!A:A))+1,"")</f>
        <v/>
      </c>
      <c r="B454" s="319" t="s">
        <v>96</v>
      </c>
      <c r="C454" s="319" t="s">
        <v>96</v>
      </c>
      <c r="D454" s="320" t="str">
        <f ca="1">IF(B454&lt;&gt;"",IF(COUNTIF(账户资料!A:A,B454)=1,IF(B454="",0,VLOOKUP(B454,账户资料!A:B,2,FALSE)),"无此账户编码请备案后录入!"),"")</f>
        <v/>
      </c>
      <c r="E454" s="321" t="str">
        <f ca="1">IF(COUNTIF(账户资料!A:A,B454)=1,IF(B454="",0,VLOOKUP(B454,账户资料!A:C,3,FALSE)),"")</f>
        <v/>
      </c>
      <c r="F454" s="319" t="s">
        <v>96</v>
      </c>
      <c r="G454" s="322"/>
      <c r="H454" s="322"/>
      <c r="I454" s="323" t="str">
        <f ca="1" t="shared" si="8"/>
        <v/>
      </c>
    </row>
    <row r="455" customHeight="1" spans="1:9">
      <c r="A455" s="318" t="str">
        <f ca="1">IF(AND(G455&lt;&gt;"",G455&gt;0),MAX(A$3:A454,MAX(转付款存档!A:A))+1,"")</f>
        <v/>
      </c>
      <c r="B455" s="319" t="s">
        <v>96</v>
      </c>
      <c r="C455" s="319" t="s">
        <v>96</v>
      </c>
      <c r="D455" s="320" t="str">
        <f ca="1">IF(B455&lt;&gt;"",IF(COUNTIF(账户资料!A:A,B455)=1,IF(B455="",0,VLOOKUP(B455,账户资料!A:B,2,FALSE)),"无此账户编码请备案后录入!"),"")</f>
        <v/>
      </c>
      <c r="E455" s="321" t="str">
        <f ca="1">IF(COUNTIF(账户资料!A:A,B455)=1,IF(B455="",0,VLOOKUP(B455,账户资料!A:C,3,FALSE)),"")</f>
        <v/>
      </c>
      <c r="F455" s="319" t="s">
        <v>96</v>
      </c>
      <c r="G455" s="322"/>
      <c r="H455" s="322"/>
      <c r="I455" s="323" t="str">
        <f ca="1" t="shared" si="8"/>
        <v/>
      </c>
    </row>
    <row r="456" customHeight="1" spans="1:9">
      <c r="A456" s="318" t="str">
        <f ca="1">IF(AND(G456&lt;&gt;"",G456&gt;0),MAX(A$3:A455,MAX(转付款存档!A:A))+1,"")</f>
        <v/>
      </c>
      <c r="B456" s="319" t="s">
        <v>96</v>
      </c>
      <c r="C456" s="319" t="s">
        <v>96</v>
      </c>
      <c r="D456" s="320" t="str">
        <f ca="1">IF(B456&lt;&gt;"",IF(COUNTIF(账户资料!A:A,B456)=1,IF(B456="",0,VLOOKUP(B456,账户资料!A:B,2,FALSE)),"无此账户编码请备案后录入!"),"")</f>
        <v/>
      </c>
      <c r="E456" s="321" t="str">
        <f ca="1">IF(COUNTIF(账户资料!A:A,B456)=1,IF(B456="",0,VLOOKUP(B456,账户资料!A:C,3,FALSE)),"")</f>
        <v/>
      </c>
      <c r="F456" s="319" t="s">
        <v>96</v>
      </c>
      <c r="G456" s="322"/>
      <c r="H456" s="322"/>
      <c r="I456" s="323" t="str">
        <f ca="1" t="shared" si="8"/>
        <v/>
      </c>
    </row>
    <row r="457" customHeight="1" spans="1:9">
      <c r="A457" s="318" t="str">
        <f ca="1">IF(AND(G457&lt;&gt;"",G457&gt;0),MAX(A$3:A456,MAX(转付款存档!A:A))+1,"")</f>
        <v/>
      </c>
      <c r="B457" s="319" t="s">
        <v>96</v>
      </c>
      <c r="C457" s="319" t="s">
        <v>96</v>
      </c>
      <c r="D457" s="320" t="str">
        <f ca="1">IF(B457&lt;&gt;"",IF(COUNTIF(账户资料!A:A,B457)=1,IF(B457="",0,VLOOKUP(B457,账户资料!A:B,2,FALSE)),"无此账户编码请备案后录入!"),"")</f>
        <v/>
      </c>
      <c r="E457" s="321" t="str">
        <f ca="1">IF(COUNTIF(账户资料!A:A,B457)=1,IF(B457="",0,VLOOKUP(B457,账户资料!A:C,3,FALSE)),"")</f>
        <v/>
      </c>
      <c r="F457" s="319" t="s">
        <v>96</v>
      </c>
      <c r="G457" s="322"/>
      <c r="H457" s="322"/>
      <c r="I457" s="323" t="str">
        <f ca="1" t="shared" si="8"/>
        <v/>
      </c>
    </row>
    <row r="458" customHeight="1" spans="1:9">
      <c r="A458" s="318" t="str">
        <f ca="1">IF(AND(G458&lt;&gt;"",G458&gt;0),MAX(A$3:A457,MAX(转付款存档!A:A))+1,"")</f>
        <v/>
      </c>
      <c r="B458" s="319" t="s">
        <v>96</v>
      </c>
      <c r="C458" s="319" t="s">
        <v>96</v>
      </c>
      <c r="D458" s="320" t="str">
        <f ca="1">IF(B458&lt;&gt;"",IF(COUNTIF(账户资料!A:A,B458)=1,IF(B458="",0,VLOOKUP(B458,账户资料!A:B,2,FALSE)),"无此账户编码请备案后录入!"),"")</f>
        <v/>
      </c>
      <c r="E458" s="321" t="str">
        <f ca="1">IF(COUNTIF(账户资料!A:A,B458)=1,IF(B458="",0,VLOOKUP(B458,账户资料!A:C,3,FALSE)),"")</f>
        <v/>
      </c>
      <c r="F458" s="319" t="s">
        <v>96</v>
      </c>
      <c r="G458" s="322"/>
      <c r="H458" s="322"/>
      <c r="I458" s="323" t="str">
        <f ca="1" t="shared" si="8"/>
        <v/>
      </c>
    </row>
    <row r="459" customHeight="1" spans="1:9">
      <c r="A459" s="318" t="str">
        <f ca="1">IF(AND(G459&lt;&gt;"",G459&gt;0),MAX(A$3:A458,MAX(转付款存档!A:A))+1,"")</f>
        <v/>
      </c>
      <c r="B459" s="319" t="s">
        <v>96</v>
      </c>
      <c r="C459" s="319" t="s">
        <v>96</v>
      </c>
      <c r="D459" s="320" t="str">
        <f ca="1">IF(B459&lt;&gt;"",IF(COUNTIF(账户资料!A:A,B459)=1,IF(B459="",0,VLOOKUP(B459,账户资料!A:B,2,FALSE)),"无此账户编码请备案后录入!"),"")</f>
        <v/>
      </c>
      <c r="E459" s="321" t="str">
        <f ca="1">IF(COUNTIF(账户资料!A:A,B459)=1,IF(B459="",0,VLOOKUP(B459,账户资料!A:C,3,FALSE)),"")</f>
        <v/>
      </c>
      <c r="F459" s="319" t="s">
        <v>96</v>
      </c>
      <c r="G459" s="322"/>
      <c r="H459" s="322"/>
      <c r="I459" s="323" t="str">
        <f ca="1" t="shared" si="8"/>
        <v/>
      </c>
    </row>
    <row r="460" customHeight="1" spans="1:9">
      <c r="A460" s="318" t="str">
        <f ca="1">IF(AND(G460&lt;&gt;"",G460&gt;0),MAX(A$3:A459,MAX(转付款存档!A:A))+1,"")</f>
        <v/>
      </c>
      <c r="B460" s="319" t="s">
        <v>96</v>
      </c>
      <c r="C460" s="319" t="s">
        <v>96</v>
      </c>
      <c r="D460" s="320" t="str">
        <f ca="1">IF(B460&lt;&gt;"",IF(COUNTIF(账户资料!A:A,B460)=1,IF(B460="",0,VLOOKUP(B460,账户资料!A:B,2,FALSE)),"无此账户编码请备案后录入!"),"")</f>
        <v/>
      </c>
      <c r="E460" s="321" t="str">
        <f ca="1">IF(COUNTIF(账户资料!A:A,B460)=1,IF(B460="",0,VLOOKUP(B460,账户资料!A:C,3,FALSE)),"")</f>
        <v/>
      </c>
      <c r="F460" s="319" t="s">
        <v>96</v>
      </c>
      <c r="G460" s="322"/>
      <c r="H460" s="322"/>
      <c r="I460" s="323" t="str">
        <f ca="1" t="shared" si="8"/>
        <v/>
      </c>
    </row>
    <row r="461" customHeight="1" spans="1:9">
      <c r="A461" s="318" t="str">
        <f ca="1">IF(AND(G461&lt;&gt;"",G461&gt;0),MAX(A$3:A460,MAX(转付款存档!A:A))+1,"")</f>
        <v/>
      </c>
      <c r="B461" s="319" t="s">
        <v>96</v>
      </c>
      <c r="C461" s="319" t="s">
        <v>96</v>
      </c>
      <c r="D461" s="320" t="str">
        <f ca="1">IF(B461&lt;&gt;"",IF(COUNTIF(账户资料!A:A,B461)=1,IF(B461="",0,VLOOKUP(B461,账户资料!A:B,2,FALSE)),"无此账户编码请备案后录入!"),"")</f>
        <v/>
      </c>
      <c r="E461" s="321" t="str">
        <f ca="1">IF(COUNTIF(账户资料!A:A,B461)=1,IF(B461="",0,VLOOKUP(B461,账户资料!A:C,3,FALSE)),"")</f>
        <v/>
      </c>
      <c r="F461" s="319" t="s">
        <v>96</v>
      </c>
      <c r="G461" s="322"/>
      <c r="H461" s="322"/>
      <c r="I461" s="323" t="str">
        <f ca="1" t="shared" si="8"/>
        <v/>
      </c>
    </row>
    <row r="462" customHeight="1" spans="1:9">
      <c r="A462" s="318" t="str">
        <f ca="1">IF(AND(G462&lt;&gt;"",G462&gt;0),MAX(A$3:A461,MAX(转付款存档!A:A))+1,"")</f>
        <v/>
      </c>
      <c r="B462" s="319" t="s">
        <v>96</v>
      </c>
      <c r="C462" s="319" t="s">
        <v>96</v>
      </c>
      <c r="D462" s="320" t="str">
        <f ca="1">IF(B462&lt;&gt;"",IF(COUNTIF(账户资料!A:A,B462)=1,IF(B462="",0,VLOOKUP(B462,账户资料!A:B,2,FALSE)),"无此账户编码请备案后录入!"),"")</f>
        <v/>
      </c>
      <c r="E462" s="321" t="str">
        <f ca="1">IF(COUNTIF(账户资料!A:A,B462)=1,IF(B462="",0,VLOOKUP(B462,账户资料!A:C,3,FALSE)),"")</f>
        <v/>
      </c>
      <c r="F462" s="319" t="s">
        <v>96</v>
      </c>
      <c r="G462" s="322"/>
      <c r="H462" s="322"/>
      <c r="I462" s="323" t="str">
        <f ca="1" t="shared" si="8"/>
        <v/>
      </c>
    </row>
    <row r="463" customHeight="1" spans="1:9">
      <c r="A463" s="318" t="str">
        <f ca="1">IF(AND(G463&lt;&gt;"",G463&gt;0),MAX(A$3:A462,MAX(转付款存档!A:A))+1,"")</f>
        <v/>
      </c>
      <c r="B463" s="319" t="s">
        <v>96</v>
      </c>
      <c r="C463" s="319" t="s">
        <v>96</v>
      </c>
      <c r="D463" s="320" t="str">
        <f ca="1">IF(B463&lt;&gt;"",IF(COUNTIF(账户资料!A:A,B463)=1,IF(B463="",0,VLOOKUP(B463,账户资料!A:B,2,FALSE)),"无此账户编码请备案后录入!"),"")</f>
        <v/>
      </c>
      <c r="E463" s="321" t="str">
        <f ca="1">IF(COUNTIF(账户资料!A:A,B463)=1,IF(B463="",0,VLOOKUP(B463,账户资料!A:C,3,FALSE)),"")</f>
        <v/>
      </c>
      <c r="F463" s="319" t="s">
        <v>96</v>
      </c>
      <c r="G463" s="322"/>
      <c r="H463" s="322"/>
      <c r="I463" s="323" t="str">
        <f ca="1" t="shared" si="8"/>
        <v/>
      </c>
    </row>
    <row r="464" customHeight="1" spans="1:9">
      <c r="A464" s="318" t="str">
        <f ca="1">IF(AND(G464&lt;&gt;"",G464&gt;0),MAX(A$3:A463,MAX(转付款存档!A:A))+1,"")</f>
        <v/>
      </c>
      <c r="B464" s="319" t="s">
        <v>96</v>
      </c>
      <c r="C464" s="319" t="s">
        <v>96</v>
      </c>
      <c r="D464" s="320" t="str">
        <f ca="1">IF(B464&lt;&gt;"",IF(COUNTIF(账户资料!A:A,B464)=1,IF(B464="",0,VLOOKUP(B464,账户资料!A:B,2,FALSE)),"无此账户编码请备案后录入!"),"")</f>
        <v/>
      </c>
      <c r="E464" s="321" t="str">
        <f ca="1">IF(COUNTIF(账户资料!A:A,B464)=1,IF(B464="",0,VLOOKUP(B464,账户资料!A:C,3,FALSE)),"")</f>
        <v/>
      </c>
      <c r="F464" s="319" t="s">
        <v>96</v>
      </c>
      <c r="G464" s="322"/>
      <c r="H464" s="322"/>
      <c r="I464" s="323" t="str">
        <f ca="1" t="shared" si="8"/>
        <v/>
      </c>
    </row>
    <row r="465" customHeight="1" spans="1:9">
      <c r="A465" s="318" t="str">
        <f ca="1">IF(AND(G465&lt;&gt;"",G465&gt;0),MAX(A$3:A464,MAX(转付款存档!A:A))+1,"")</f>
        <v/>
      </c>
      <c r="B465" s="319" t="s">
        <v>96</v>
      </c>
      <c r="C465" s="319" t="s">
        <v>96</v>
      </c>
      <c r="D465" s="320" t="str">
        <f ca="1">IF(B465&lt;&gt;"",IF(COUNTIF(账户资料!A:A,B465)=1,IF(B465="",0,VLOOKUP(B465,账户资料!A:B,2,FALSE)),"无此账户编码请备案后录入!"),"")</f>
        <v/>
      </c>
      <c r="E465" s="321" t="str">
        <f ca="1">IF(COUNTIF(账户资料!A:A,B465)=1,IF(B465="",0,VLOOKUP(B465,账户资料!A:C,3,FALSE)),"")</f>
        <v/>
      </c>
      <c r="F465" s="319" t="s">
        <v>96</v>
      </c>
      <c r="G465" s="322"/>
      <c r="H465" s="322"/>
      <c r="I465" s="323" t="str">
        <f ca="1" t="shared" si="8"/>
        <v/>
      </c>
    </row>
    <row r="466" customHeight="1" spans="1:9">
      <c r="A466" s="318" t="str">
        <f ca="1">IF(AND(G466&lt;&gt;"",G466&gt;0),MAX(A$3:A465,MAX(转付款存档!A:A))+1,"")</f>
        <v/>
      </c>
      <c r="B466" s="319" t="s">
        <v>96</v>
      </c>
      <c r="C466" s="319" t="s">
        <v>96</v>
      </c>
      <c r="D466" s="320" t="str">
        <f ca="1">IF(B466&lt;&gt;"",IF(COUNTIF(账户资料!A:A,B466)=1,IF(B466="",0,VLOOKUP(B466,账户资料!A:B,2,FALSE)),"无此账户编码请备案后录入!"),"")</f>
        <v/>
      </c>
      <c r="E466" s="321" t="str">
        <f ca="1">IF(COUNTIF(账户资料!A:A,B466)=1,IF(B466="",0,VLOOKUP(B466,账户资料!A:C,3,FALSE)),"")</f>
        <v/>
      </c>
      <c r="F466" s="319" t="s">
        <v>96</v>
      </c>
      <c r="G466" s="322"/>
      <c r="H466" s="322"/>
      <c r="I466" s="323" t="str">
        <f ca="1" t="shared" ref="I466:I529" si="9">IF(ISBLANK(G466),"",IF(I466="",TEXT(NOW(),"yyyy-m-d"),I466))</f>
        <v/>
      </c>
    </row>
    <row r="467" customHeight="1" spans="1:9">
      <c r="A467" s="318" t="str">
        <f ca="1">IF(AND(G467&lt;&gt;"",G467&gt;0),MAX(A$3:A466,MAX(转付款存档!A:A))+1,"")</f>
        <v/>
      </c>
      <c r="B467" s="319" t="s">
        <v>96</v>
      </c>
      <c r="C467" s="319" t="s">
        <v>96</v>
      </c>
      <c r="D467" s="320" t="str">
        <f ca="1">IF(B467&lt;&gt;"",IF(COUNTIF(账户资料!A:A,B467)=1,IF(B467="",0,VLOOKUP(B467,账户资料!A:B,2,FALSE)),"无此账户编码请备案后录入!"),"")</f>
        <v/>
      </c>
      <c r="E467" s="321" t="str">
        <f ca="1">IF(COUNTIF(账户资料!A:A,B467)=1,IF(B467="",0,VLOOKUP(B467,账户资料!A:C,3,FALSE)),"")</f>
        <v/>
      </c>
      <c r="F467" s="319" t="s">
        <v>96</v>
      </c>
      <c r="G467" s="322"/>
      <c r="H467" s="322"/>
      <c r="I467" s="323" t="str">
        <f ca="1" t="shared" si="9"/>
        <v/>
      </c>
    </row>
    <row r="468" customHeight="1" spans="1:9">
      <c r="A468" s="318" t="str">
        <f ca="1">IF(AND(G468&lt;&gt;"",G468&gt;0),MAX(A$3:A467,MAX(转付款存档!A:A))+1,"")</f>
        <v/>
      </c>
      <c r="B468" s="319" t="s">
        <v>96</v>
      </c>
      <c r="C468" s="319" t="s">
        <v>96</v>
      </c>
      <c r="D468" s="320" t="str">
        <f ca="1">IF(B468&lt;&gt;"",IF(COUNTIF(账户资料!A:A,B468)=1,IF(B468="",0,VLOOKUP(B468,账户资料!A:B,2,FALSE)),"无此账户编码请备案后录入!"),"")</f>
        <v/>
      </c>
      <c r="E468" s="321" t="str">
        <f ca="1">IF(COUNTIF(账户资料!A:A,B468)=1,IF(B468="",0,VLOOKUP(B468,账户资料!A:C,3,FALSE)),"")</f>
        <v/>
      </c>
      <c r="F468" s="319" t="s">
        <v>96</v>
      </c>
      <c r="G468" s="322"/>
      <c r="H468" s="322"/>
      <c r="I468" s="323" t="str">
        <f ca="1" t="shared" si="9"/>
        <v/>
      </c>
    </row>
    <row r="469" customHeight="1" spans="1:9">
      <c r="A469" s="318" t="str">
        <f ca="1">IF(AND(G469&lt;&gt;"",G469&gt;0),MAX(A$3:A468,MAX(转付款存档!A:A))+1,"")</f>
        <v/>
      </c>
      <c r="B469" s="319" t="s">
        <v>96</v>
      </c>
      <c r="C469" s="319" t="s">
        <v>96</v>
      </c>
      <c r="D469" s="320" t="str">
        <f ca="1">IF(B469&lt;&gt;"",IF(COUNTIF(账户资料!A:A,B469)=1,IF(B469="",0,VLOOKUP(B469,账户资料!A:B,2,FALSE)),"无此账户编码请备案后录入!"),"")</f>
        <v/>
      </c>
      <c r="E469" s="321" t="str">
        <f ca="1">IF(COUNTIF(账户资料!A:A,B469)=1,IF(B469="",0,VLOOKUP(B469,账户资料!A:C,3,FALSE)),"")</f>
        <v/>
      </c>
      <c r="F469" s="319" t="s">
        <v>96</v>
      </c>
      <c r="G469" s="322"/>
      <c r="H469" s="322"/>
      <c r="I469" s="323" t="str">
        <f ca="1" t="shared" si="9"/>
        <v/>
      </c>
    </row>
    <row r="470" customHeight="1" spans="1:9">
      <c r="A470" s="318" t="str">
        <f ca="1">IF(AND(G470&lt;&gt;"",G470&gt;0),MAX(A$3:A469,MAX(转付款存档!A:A))+1,"")</f>
        <v/>
      </c>
      <c r="B470" s="319" t="s">
        <v>96</v>
      </c>
      <c r="C470" s="319" t="s">
        <v>96</v>
      </c>
      <c r="D470" s="320" t="str">
        <f ca="1">IF(B470&lt;&gt;"",IF(COUNTIF(账户资料!A:A,B470)=1,IF(B470="",0,VLOOKUP(B470,账户资料!A:B,2,FALSE)),"无此账户编码请备案后录入!"),"")</f>
        <v/>
      </c>
      <c r="E470" s="321" t="str">
        <f ca="1">IF(COUNTIF(账户资料!A:A,B470)=1,IF(B470="",0,VLOOKUP(B470,账户资料!A:C,3,FALSE)),"")</f>
        <v/>
      </c>
      <c r="F470" s="319" t="s">
        <v>96</v>
      </c>
      <c r="G470" s="322"/>
      <c r="H470" s="322"/>
      <c r="I470" s="323" t="str">
        <f ca="1" t="shared" si="9"/>
        <v/>
      </c>
    </row>
    <row r="471" customHeight="1" spans="1:9">
      <c r="A471" s="318" t="str">
        <f ca="1">IF(AND(G471&lt;&gt;"",G471&gt;0),MAX(A$3:A470,MAX(转付款存档!A:A))+1,"")</f>
        <v/>
      </c>
      <c r="B471" s="319" t="s">
        <v>96</v>
      </c>
      <c r="C471" s="319" t="s">
        <v>96</v>
      </c>
      <c r="D471" s="320" t="str">
        <f ca="1">IF(B471&lt;&gt;"",IF(COUNTIF(账户资料!A:A,B471)=1,IF(B471="",0,VLOOKUP(B471,账户资料!A:B,2,FALSE)),"无此账户编码请备案后录入!"),"")</f>
        <v/>
      </c>
      <c r="E471" s="321" t="str">
        <f ca="1">IF(COUNTIF(账户资料!A:A,B471)=1,IF(B471="",0,VLOOKUP(B471,账户资料!A:C,3,FALSE)),"")</f>
        <v/>
      </c>
      <c r="F471" s="319" t="s">
        <v>96</v>
      </c>
      <c r="G471" s="322"/>
      <c r="H471" s="322"/>
      <c r="I471" s="323" t="str">
        <f ca="1" t="shared" si="9"/>
        <v/>
      </c>
    </row>
    <row r="472" customHeight="1" spans="1:9">
      <c r="A472" s="318" t="str">
        <f ca="1">IF(AND(G472&lt;&gt;"",G472&gt;0),MAX(A$3:A471,MAX(转付款存档!A:A))+1,"")</f>
        <v/>
      </c>
      <c r="B472" s="319" t="s">
        <v>96</v>
      </c>
      <c r="C472" s="319" t="s">
        <v>96</v>
      </c>
      <c r="D472" s="320" t="str">
        <f ca="1">IF(B472&lt;&gt;"",IF(COUNTIF(账户资料!A:A,B472)=1,IF(B472="",0,VLOOKUP(B472,账户资料!A:B,2,FALSE)),"无此账户编码请备案后录入!"),"")</f>
        <v/>
      </c>
      <c r="E472" s="321" t="str">
        <f ca="1">IF(COUNTIF(账户资料!A:A,B472)=1,IF(B472="",0,VLOOKUP(B472,账户资料!A:C,3,FALSE)),"")</f>
        <v/>
      </c>
      <c r="F472" s="319" t="s">
        <v>96</v>
      </c>
      <c r="G472" s="322"/>
      <c r="H472" s="322"/>
      <c r="I472" s="323" t="str">
        <f ca="1" t="shared" si="9"/>
        <v/>
      </c>
    </row>
    <row r="473" customHeight="1" spans="1:9">
      <c r="A473" s="318" t="str">
        <f ca="1">IF(AND(G473&lt;&gt;"",G473&gt;0),MAX(A$3:A472,MAX(转付款存档!A:A))+1,"")</f>
        <v/>
      </c>
      <c r="B473" s="319" t="s">
        <v>96</v>
      </c>
      <c r="C473" s="319" t="s">
        <v>96</v>
      </c>
      <c r="D473" s="320" t="str">
        <f ca="1">IF(B473&lt;&gt;"",IF(COUNTIF(账户资料!A:A,B473)=1,IF(B473="",0,VLOOKUP(B473,账户资料!A:B,2,FALSE)),"无此账户编码请备案后录入!"),"")</f>
        <v/>
      </c>
      <c r="E473" s="321" t="str">
        <f ca="1">IF(COUNTIF(账户资料!A:A,B473)=1,IF(B473="",0,VLOOKUP(B473,账户资料!A:C,3,FALSE)),"")</f>
        <v/>
      </c>
      <c r="F473" s="319" t="s">
        <v>96</v>
      </c>
      <c r="G473" s="322"/>
      <c r="H473" s="322"/>
      <c r="I473" s="323" t="str">
        <f ca="1" t="shared" si="9"/>
        <v/>
      </c>
    </row>
    <row r="474" customHeight="1" spans="1:9">
      <c r="A474" s="318" t="str">
        <f ca="1">IF(AND(G474&lt;&gt;"",G474&gt;0),MAX(A$3:A473,MAX(转付款存档!A:A))+1,"")</f>
        <v/>
      </c>
      <c r="B474" s="319" t="s">
        <v>96</v>
      </c>
      <c r="C474" s="319" t="s">
        <v>96</v>
      </c>
      <c r="D474" s="320" t="str">
        <f ca="1">IF(B474&lt;&gt;"",IF(COUNTIF(账户资料!A:A,B474)=1,IF(B474="",0,VLOOKUP(B474,账户资料!A:B,2,FALSE)),"无此账户编码请备案后录入!"),"")</f>
        <v/>
      </c>
      <c r="E474" s="321" t="str">
        <f ca="1">IF(COUNTIF(账户资料!A:A,B474)=1,IF(B474="",0,VLOOKUP(B474,账户资料!A:C,3,FALSE)),"")</f>
        <v/>
      </c>
      <c r="F474" s="319" t="s">
        <v>96</v>
      </c>
      <c r="G474" s="322"/>
      <c r="H474" s="322"/>
      <c r="I474" s="323" t="str">
        <f ca="1" t="shared" si="9"/>
        <v/>
      </c>
    </row>
    <row r="475" customHeight="1" spans="1:9">
      <c r="A475" s="318" t="str">
        <f ca="1">IF(AND(G475&lt;&gt;"",G475&gt;0),MAX(A$3:A474,MAX(转付款存档!A:A))+1,"")</f>
        <v/>
      </c>
      <c r="B475" s="319" t="s">
        <v>96</v>
      </c>
      <c r="C475" s="319" t="s">
        <v>96</v>
      </c>
      <c r="D475" s="320" t="str">
        <f ca="1">IF(B475&lt;&gt;"",IF(COUNTIF(账户资料!A:A,B475)=1,IF(B475="",0,VLOOKUP(B475,账户资料!A:B,2,FALSE)),"无此账户编码请备案后录入!"),"")</f>
        <v/>
      </c>
      <c r="E475" s="321" t="str">
        <f ca="1">IF(COUNTIF(账户资料!A:A,B475)=1,IF(B475="",0,VLOOKUP(B475,账户资料!A:C,3,FALSE)),"")</f>
        <v/>
      </c>
      <c r="F475" s="319" t="s">
        <v>96</v>
      </c>
      <c r="G475" s="322"/>
      <c r="H475" s="322"/>
      <c r="I475" s="323" t="str">
        <f ca="1" t="shared" si="9"/>
        <v/>
      </c>
    </row>
    <row r="476" customHeight="1" spans="1:9">
      <c r="A476" s="318" t="str">
        <f ca="1">IF(AND(G476&lt;&gt;"",G476&gt;0),MAX(A$3:A475,MAX(转付款存档!A:A))+1,"")</f>
        <v/>
      </c>
      <c r="B476" s="319" t="s">
        <v>96</v>
      </c>
      <c r="C476" s="319" t="s">
        <v>96</v>
      </c>
      <c r="D476" s="320" t="str">
        <f ca="1">IF(B476&lt;&gt;"",IF(COUNTIF(账户资料!A:A,B476)=1,IF(B476="",0,VLOOKUP(B476,账户资料!A:B,2,FALSE)),"无此账户编码请备案后录入!"),"")</f>
        <v/>
      </c>
      <c r="E476" s="321" t="str">
        <f ca="1">IF(COUNTIF(账户资料!A:A,B476)=1,IF(B476="",0,VLOOKUP(B476,账户资料!A:C,3,FALSE)),"")</f>
        <v/>
      </c>
      <c r="F476" s="319" t="s">
        <v>96</v>
      </c>
      <c r="G476" s="322"/>
      <c r="H476" s="322"/>
      <c r="I476" s="323" t="str">
        <f ca="1" t="shared" si="9"/>
        <v/>
      </c>
    </row>
    <row r="477" customHeight="1" spans="1:9">
      <c r="A477" s="318" t="str">
        <f ca="1">IF(AND(G477&lt;&gt;"",G477&gt;0),MAX(A$3:A476,MAX(转付款存档!A:A))+1,"")</f>
        <v/>
      </c>
      <c r="B477" s="319" t="s">
        <v>96</v>
      </c>
      <c r="C477" s="319" t="s">
        <v>96</v>
      </c>
      <c r="D477" s="320" t="str">
        <f ca="1">IF(B477&lt;&gt;"",IF(COUNTIF(账户资料!A:A,B477)=1,IF(B477="",0,VLOOKUP(B477,账户资料!A:B,2,FALSE)),"无此账户编码请备案后录入!"),"")</f>
        <v/>
      </c>
      <c r="E477" s="321" t="str">
        <f ca="1">IF(COUNTIF(账户资料!A:A,B477)=1,IF(B477="",0,VLOOKUP(B477,账户资料!A:C,3,FALSE)),"")</f>
        <v/>
      </c>
      <c r="F477" s="319" t="s">
        <v>96</v>
      </c>
      <c r="G477" s="322"/>
      <c r="H477" s="322"/>
      <c r="I477" s="323" t="str">
        <f ca="1" t="shared" si="9"/>
        <v/>
      </c>
    </row>
    <row r="478" customHeight="1" spans="1:9">
      <c r="A478" s="318" t="str">
        <f ca="1">IF(AND(G478&lt;&gt;"",G478&gt;0),MAX(A$3:A477,MAX(转付款存档!A:A))+1,"")</f>
        <v/>
      </c>
      <c r="B478" s="319" t="s">
        <v>96</v>
      </c>
      <c r="C478" s="319" t="s">
        <v>96</v>
      </c>
      <c r="D478" s="320" t="str">
        <f ca="1">IF(B478&lt;&gt;"",IF(COUNTIF(账户资料!A:A,B478)=1,IF(B478="",0,VLOOKUP(B478,账户资料!A:B,2,FALSE)),"无此账户编码请备案后录入!"),"")</f>
        <v/>
      </c>
      <c r="E478" s="321" t="str">
        <f ca="1">IF(COUNTIF(账户资料!A:A,B478)=1,IF(B478="",0,VLOOKUP(B478,账户资料!A:C,3,FALSE)),"")</f>
        <v/>
      </c>
      <c r="F478" s="319" t="s">
        <v>96</v>
      </c>
      <c r="G478" s="322"/>
      <c r="H478" s="322"/>
      <c r="I478" s="323" t="str">
        <f ca="1" t="shared" si="9"/>
        <v/>
      </c>
    </row>
    <row r="479" customHeight="1" spans="1:9">
      <c r="A479" s="318" t="str">
        <f ca="1">IF(AND(G479&lt;&gt;"",G479&gt;0),MAX(A$3:A478,MAX(转付款存档!A:A))+1,"")</f>
        <v/>
      </c>
      <c r="B479" s="319" t="s">
        <v>96</v>
      </c>
      <c r="C479" s="319" t="s">
        <v>96</v>
      </c>
      <c r="D479" s="320" t="str">
        <f ca="1">IF(B479&lt;&gt;"",IF(COUNTIF(账户资料!A:A,B479)=1,IF(B479="",0,VLOOKUP(B479,账户资料!A:B,2,FALSE)),"无此账户编码请备案后录入!"),"")</f>
        <v/>
      </c>
      <c r="E479" s="321" t="str">
        <f ca="1">IF(COUNTIF(账户资料!A:A,B479)=1,IF(B479="",0,VLOOKUP(B479,账户资料!A:C,3,FALSE)),"")</f>
        <v/>
      </c>
      <c r="F479" s="319" t="s">
        <v>96</v>
      </c>
      <c r="G479" s="322"/>
      <c r="H479" s="322"/>
      <c r="I479" s="323" t="str">
        <f ca="1" t="shared" si="9"/>
        <v/>
      </c>
    </row>
    <row r="480" customHeight="1" spans="1:9">
      <c r="A480" s="318" t="str">
        <f ca="1">IF(AND(G480&lt;&gt;"",G480&gt;0),MAX(A$3:A479,MAX(转付款存档!A:A))+1,"")</f>
        <v/>
      </c>
      <c r="B480" s="319" t="s">
        <v>96</v>
      </c>
      <c r="C480" s="319" t="s">
        <v>96</v>
      </c>
      <c r="D480" s="320" t="str">
        <f ca="1">IF(B480&lt;&gt;"",IF(COUNTIF(账户资料!A:A,B480)=1,IF(B480="",0,VLOOKUP(B480,账户资料!A:B,2,FALSE)),"无此账户编码请备案后录入!"),"")</f>
        <v/>
      </c>
      <c r="E480" s="321" t="str">
        <f ca="1">IF(COUNTIF(账户资料!A:A,B480)=1,IF(B480="",0,VLOOKUP(B480,账户资料!A:C,3,FALSE)),"")</f>
        <v/>
      </c>
      <c r="F480" s="319" t="s">
        <v>96</v>
      </c>
      <c r="G480" s="322"/>
      <c r="H480" s="322"/>
      <c r="I480" s="323" t="str">
        <f ca="1" t="shared" si="9"/>
        <v/>
      </c>
    </row>
    <row r="481" customHeight="1" spans="1:9">
      <c r="A481" s="318" t="str">
        <f ca="1">IF(AND(G481&lt;&gt;"",G481&gt;0),MAX(A$3:A480,MAX(转付款存档!A:A))+1,"")</f>
        <v/>
      </c>
      <c r="B481" s="319" t="s">
        <v>96</v>
      </c>
      <c r="C481" s="319" t="s">
        <v>96</v>
      </c>
      <c r="D481" s="320" t="str">
        <f ca="1">IF(B481&lt;&gt;"",IF(COUNTIF(账户资料!A:A,B481)=1,IF(B481="",0,VLOOKUP(B481,账户资料!A:B,2,FALSE)),"无此账户编码请备案后录入!"),"")</f>
        <v/>
      </c>
      <c r="E481" s="321" t="str">
        <f ca="1">IF(COUNTIF(账户资料!A:A,B481)=1,IF(B481="",0,VLOOKUP(B481,账户资料!A:C,3,FALSE)),"")</f>
        <v/>
      </c>
      <c r="F481" s="319" t="s">
        <v>96</v>
      </c>
      <c r="G481" s="322"/>
      <c r="H481" s="322"/>
      <c r="I481" s="323" t="str">
        <f ca="1" t="shared" si="9"/>
        <v/>
      </c>
    </row>
    <row r="482" customHeight="1" spans="1:9">
      <c r="A482" s="318" t="str">
        <f ca="1">IF(AND(G482&lt;&gt;"",G482&gt;0),MAX(A$3:A481,MAX(转付款存档!A:A))+1,"")</f>
        <v/>
      </c>
      <c r="B482" s="319" t="s">
        <v>96</v>
      </c>
      <c r="C482" s="319" t="s">
        <v>96</v>
      </c>
      <c r="D482" s="320" t="str">
        <f ca="1">IF(B482&lt;&gt;"",IF(COUNTIF(账户资料!A:A,B482)=1,IF(B482="",0,VLOOKUP(B482,账户资料!A:B,2,FALSE)),"无此账户编码请备案后录入!"),"")</f>
        <v/>
      </c>
      <c r="E482" s="321" t="str">
        <f ca="1">IF(COUNTIF(账户资料!A:A,B482)=1,IF(B482="",0,VLOOKUP(B482,账户资料!A:C,3,FALSE)),"")</f>
        <v/>
      </c>
      <c r="F482" s="319" t="s">
        <v>96</v>
      </c>
      <c r="G482" s="322"/>
      <c r="H482" s="322"/>
      <c r="I482" s="323" t="str">
        <f ca="1" t="shared" si="9"/>
        <v/>
      </c>
    </row>
    <row r="483" customHeight="1" spans="1:9">
      <c r="A483" s="318" t="str">
        <f ca="1">IF(AND(G483&lt;&gt;"",G483&gt;0),MAX(A$3:A482,MAX(转付款存档!A:A))+1,"")</f>
        <v/>
      </c>
      <c r="B483" s="319" t="s">
        <v>96</v>
      </c>
      <c r="C483" s="319" t="s">
        <v>96</v>
      </c>
      <c r="D483" s="320" t="str">
        <f ca="1">IF(B483&lt;&gt;"",IF(COUNTIF(账户资料!A:A,B483)=1,IF(B483="",0,VLOOKUP(B483,账户资料!A:B,2,FALSE)),"无此账户编码请备案后录入!"),"")</f>
        <v/>
      </c>
      <c r="E483" s="321" t="str">
        <f ca="1">IF(COUNTIF(账户资料!A:A,B483)=1,IF(B483="",0,VLOOKUP(B483,账户资料!A:C,3,FALSE)),"")</f>
        <v/>
      </c>
      <c r="F483" s="319" t="s">
        <v>96</v>
      </c>
      <c r="G483" s="322"/>
      <c r="H483" s="322"/>
      <c r="I483" s="323" t="str">
        <f ca="1" t="shared" si="9"/>
        <v/>
      </c>
    </row>
    <row r="484" customHeight="1" spans="1:9">
      <c r="A484" s="318" t="str">
        <f ca="1">IF(AND(G484&lt;&gt;"",G484&gt;0),MAX(A$3:A483,MAX(转付款存档!A:A))+1,"")</f>
        <v/>
      </c>
      <c r="B484" s="319" t="s">
        <v>96</v>
      </c>
      <c r="C484" s="319" t="s">
        <v>96</v>
      </c>
      <c r="D484" s="320" t="str">
        <f ca="1">IF(B484&lt;&gt;"",IF(COUNTIF(账户资料!A:A,B484)=1,IF(B484="",0,VLOOKUP(B484,账户资料!A:B,2,FALSE)),"无此账户编码请备案后录入!"),"")</f>
        <v/>
      </c>
      <c r="E484" s="321" t="str">
        <f ca="1">IF(COUNTIF(账户资料!A:A,B484)=1,IF(B484="",0,VLOOKUP(B484,账户资料!A:C,3,FALSE)),"")</f>
        <v/>
      </c>
      <c r="F484" s="319" t="s">
        <v>96</v>
      </c>
      <c r="G484" s="322"/>
      <c r="H484" s="322"/>
      <c r="I484" s="323" t="str">
        <f ca="1" t="shared" si="9"/>
        <v/>
      </c>
    </row>
    <row r="485" customHeight="1" spans="1:9">
      <c r="A485" s="318" t="str">
        <f ca="1">IF(AND(G485&lt;&gt;"",G485&gt;0),MAX(A$3:A484,MAX(转付款存档!A:A))+1,"")</f>
        <v/>
      </c>
      <c r="B485" s="319" t="s">
        <v>96</v>
      </c>
      <c r="C485" s="319" t="s">
        <v>96</v>
      </c>
      <c r="D485" s="320" t="str">
        <f ca="1">IF(B485&lt;&gt;"",IF(COUNTIF(账户资料!A:A,B485)=1,IF(B485="",0,VLOOKUP(B485,账户资料!A:B,2,FALSE)),"无此账户编码请备案后录入!"),"")</f>
        <v/>
      </c>
      <c r="E485" s="321" t="str">
        <f ca="1">IF(COUNTIF(账户资料!A:A,B485)=1,IF(B485="",0,VLOOKUP(B485,账户资料!A:C,3,FALSE)),"")</f>
        <v/>
      </c>
      <c r="F485" s="319" t="s">
        <v>96</v>
      </c>
      <c r="G485" s="322"/>
      <c r="H485" s="322"/>
      <c r="I485" s="323" t="str">
        <f ca="1" t="shared" si="9"/>
        <v/>
      </c>
    </row>
    <row r="486" customHeight="1" spans="1:9">
      <c r="A486" s="318" t="str">
        <f ca="1">IF(AND(G486&lt;&gt;"",G486&gt;0),MAX(A$3:A485,MAX(转付款存档!A:A))+1,"")</f>
        <v/>
      </c>
      <c r="B486" s="319" t="s">
        <v>96</v>
      </c>
      <c r="C486" s="319" t="s">
        <v>96</v>
      </c>
      <c r="D486" s="320" t="str">
        <f ca="1">IF(B486&lt;&gt;"",IF(COUNTIF(账户资料!A:A,B486)=1,IF(B486="",0,VLOOKUP(B486,账户资料!A:B,2,FALSE)),"无此账户编码请备案后录入!"),"")</f>
        <v/>
      </c>
      <c r="E486" s="321" t="str">
        <f ca="1">IF(COUNTIF(账户资料!A:A,B486)=1,IF(B486="",0,VLOOKUP(B486,账户资料!A:C,3,FALSE)),"")</f>
        <v/>
      </c>
      <c r="F486" s="319" t="s">
        <v>96</v>
      </c>
      <c r="G486" s="322"/>
      <c r="H486" s="322"/>
      <c r="I486" s="323" t="str">
        <f ca="1" t="shared" si="9"/>
        <v/>
      </c>
    </row>
    <row r="487" customHeight="1" spans="1:9">
      <c r="A487" s="318" t="str">
        <f ca="1">IF(AND(G487&lt;&gt;"",G487&gt;0),MAX(A$3:A486,MAX(转付款存档!A:A))+1,"")</f>
        <v/>
      </c>
      <c r="B487" s="319" t="s">
        <v>96</v>
      </c>
      <c r="C487" s="319" t="s">
        <v>96</v>
      </c>
      <c r="D487" s="320" t="str">
        <f ca="1">IF(B487&lt;&gt;"",IF(COUNTIF(账户资料!A:A,B487)=1,IF(B487="",0,VLOOKUP(B487,账户资料!A:B,2,FALSE)),"无此账户编码请备案后录入!"),"")</f>
        <v/>
      </c>
      <c r="E487" s="321" t="str">
        <f ca="1">IF(COUNTIF(账户资料!A:A,B487)=1,IF(B487="",0,VLOOKUP(B487,账户资料!A:C,3,FALSE)),"")</f>
        <v/>
      </c>
      <c r="F487" s="319" t="s">
        <v>96</v>
      </c>
      <c r="G487" s="322"/>
      <c r="H487" s="322"/>
      <c r="I487" s="323" t="str">
        <f ca="1" t="shared" si="9"/>
        <v/>
      </c>
    </row>
    <row r="488" customHeight="1" spans="1:9">
      <c r="A488" s="318" t="str">
        <f ca="1">IF(AND(G488&lt;&gt;"",G488&gt;0),MAX(A$3:A487,MAX(转付款存档!A:A))+1,"")</f>
        <v/>
      </c>
      <c r="B488" s="319" t="s">
        <v>96</v>
      </c>
      <c r="C488" s="319" t="s">
        <v>96</v>
      </c>
      <c r="D488" s="320" t="str">
        <f ca="1">IF(B488&lt;&gt;"",IF(COUNTIF(账户资料!A:A,B488)=1,IF(B488="",0,VLOOKUP(B488,账户资料!A:B,2,FALSE)),"无此账户编码请备案后录入!"),"")</f>
        <v/>
      </c>
      <c r="E488" s="321" t="str">
        <f ca="1">IF(COUNTIF(账户资料!A:A,B488)=1,IF(B488="",0,VLOOKUP(B488,账户资料!A:C,3,FALSE)),"")</f>
        <v/>
      </c>
      <c r="F488" s="319" t="s">
        <v>96</v>
      </c>
      <c r="G488" s="322"/>
      <c r="H488" s="322"/>
      <c r="I488" s="323" t="str">
        <f ca="1" t="shared" si="9"/>
        <v/>
      </c>
    </row>
    <row r="489" customHeight="1" spans="1:9">
      <c r="A489" s="318" t="str">
        <f ca="1">IF(AND(G489&lt;&gt;"",G489&gt;0),MAX(A$3:A488,MAX(转付款存档!A:A))+1,"")</f>
        <v/>
      </c>
      <c r="B489" s="319" t="s">
        <v>96</v>
      </c>
      <c r="C489" s="319" t="s">
        <v>96</v>
      </c>
      <c r="D489" s="320" t="str">
        <f ca="1">IF(B489&lt;&gt;"",IF(COUNTIF(账户资料!A:A,B489)=1,IF(B489="",0,VLOOKUP(B489,账户资料!A:B,2,FALSE)),"无此账户编码请备案后录入!"),"")</f>
        <v/>
      </c>
      <c r="E489" s="321" t="str">
        <f ca="1">IF(COUNTIF(账户资料!A:A,B489)=1,IF(B489="",0,VLOOKUP(B489,账户资料!A:C,3,FALSE)),"")</f>
        <v/>
      </c>
      <c r="F489" s="319" t="s">
        <v>96</v>
      </c>
      <c r="G489" s="322"/>
      <c r="H489" s="322"/>
      <c r="I489" s="323" t="str">
        <f ca="1" t="shared" si="9"/>
        <v/>
      </c>
    </row>
    <row r="490" customHeight="1" spans="1:9">
      <c r="A490" s="318" t="str">
        <f ca="1">IF(AND(G490&lt;&gt;"",G490&gt;0),MAX(A$3:A489,MAX(转付款存档!A:A))+1,"")</f>
        <v/>
      </c>
      <c r="B490" s="319" t="s">
        <v>96</v>
      </c>
      <c r="C490" s="319" t="s">
        <v>96</v>
      </c>
      <c r="D490" s="320" t="str">
        <f ca="1">IF(B490&lt;&gt;"",IF(COUNTIF(账户资料!A:A,B490)=1,IF(B490="",0,VLOOKUP(B490,账户资料!A:B,2,FALSE)),"无此账户编码请备案后录入!"),"")</f>
        <v/>
      </c>
      <c r="E490" s="321" t="str">
        <f ca="1">IF(COUNTIF(账户资料!A:A,B490)=1,IF(B490="",0,VLOOKUP(B490,账户资料!A:C,3,FALSE)),"")</f>
        <v/>
      </c>
      <c r="F490" s="319" t="s">
        <v>96</v>
      </c>
      <c r="G490" s="322"/>
      <c r="H490" s="322"/>
      <c r="I490" s="323" t="str">
        <f ca="1" t="shared" si="9"/>
        <v/>
      </c>
    </row>
    <row r="491" customHeight="1" spans="1:9">
      <c r="A491" s="318" t="str">
        <f ca="1">IF(AND(G491&lt;&gt;"",G491&gt;0),MAX(A$3:A490,MAX(转付款存档!A:A))+1,"")</f>
        <v/>
      </c>
      <c r="B491" s="319" t="s">
        <v>96</v>
      </c>
      <c r="C491" s="319" t="s">
        <v>96</v>
      </c>
      <c r="D491" s="320" t="str">
        <f ca="1">IF(B491&lt;&gt;"",IF(COUNTIF(账户资料!A:A,B491)=1,IF(B491="",0,VLOOKUP(B491,账户资料!A:B,2,FALSE)),"无此账户编码请备案后录入!"),"")</f>
        <v/>
      </c>
      <c r="E491" s="321" t="str">
        <f ca="1">IF(COUNTIF(账户资料!A:A,B491)=1,IF(B491="",0,VLOOKUP(B491,账户资料!A:C,3,FALSE)),"")</f>
        <v/>
      </c>
      <c r="F491" s="319" t="s">
        <v>96</v>
      </c>
      <c r="G491" s="322"/>
      <c r="H491" s="322"/>
      <c r="I491" s="323" t="str">
        <f ca="1" t="shared" si="9"/>
        <v/>
      </c>
    </row>
    <row r="492" customHeight="1" spans="1:9">
      <c r="A492" s="318" t="str">
        <f ca="1">IF(AND(G492&lt;&gt;"",G492&gt;0),MAX(A$3:A491,MAX(转付款存档!A:A))+1,"")</f>
        <v/>
      </c>
      <c r="B492" s="319" t="s">
        <v>96</v>
      </c>
      <c r="C492" s="319" t="s">
        <v>96</v>
      </c>
      <c r="D492" s="320" t="str">
        <f ca="1">IF(B492&lt;&gt;"",IF(COUNTIF(账户资料!A:A,B492)=1,IF(B492="",0,VLOOKUP(B492,账户资料!A:B,2,FALSE)),"无此账户编码请备案后录入!"),"")</f>
        <v/>
      </c>
      <c r="E492" s="321" t="str">
        <f ca="1">IF(COUNTIF(账户资料!A:A,B492)=1,IF(B492="",0,VLOOKUP(B492,账户资料!A:C,3,FALSE)),"")</f>
        <v/>
      </c>
      <c r="F492" s="319" t="s">
        <v>96</v>
      </c>
      <c r="G492" s="322"/>
      <c r="H492" s="322"/>
      <c r="I492" s="323" t="str">
        <f ca="1" t="shared" si="9"/>
        <v/>
      </c>
    </row>
    <row r="493" customHeight="1" spans="1:9">
      <c r="A493" s="318" t="str">
        <f ca="1">IF(AND(G493&lt;&gt;"",G493&gt;0),MAX(A$3:A492,MAX(转付款存档!A:A))+1,"")</f>
        <v/>
      </c>
      <c r="B493" s="319" t="s">
        <v>96</v>
      </c>
      <c r="C493" s="319" t="s">
        <v>96</v>
      </c>
      <c r="D493" s="320" t="str">
        <f ca="1">IF(B493&lt;&gt;"",IF(COUNTIF(账户资料!A:A,B493)=1,IF(B493="",0,VLOOKUP(B493,账户资料!A:B,2,FALSE)),"无此账户编码请备案后录入!"),"")</f>
        <v/>
      </c>
      <c r="E493" s="321" t="str">
        <f ca="1">IF(COUNTIF(账户资料!A:A,B493)=1,IF(B493="",0,VLOOKUP(B493,账户资料!A:C,3,FALSE)),"")</f>
        <v/>
      </c>
      <c r="F493" s="319" t="s">
        <v>96</v>
      </c>
      <c r="G493" s="322"/>
      <c r="H493" s="322"/>
      <c r="I493" s="323" t="str">
        <f ca="1" t="shared" si="9"/>
        <v/>
      </c>
    </row>
    <row r="494" customHeight="1" spans="1:9">
      <c r="A494" s="318" t="str">
        <f ca="1">IF(AND(G494&lt;&gt;"",G494&gt;0),MAX(A$3:A493,MAX(转付款存档!A:A))+1,"")</f>
        <v/>
      </c>
      <c r="B494" s="319" t="s">
        <v>96</v>
      </c>
      <c r="C494" s="319" t="s">
        <v>96</v>
      </c>
      <c r="D494" s="320" t="str">
        <f ca="1">IF(B494&lt;&gt;"",IF(COUNTIF(账户资料!A:A,B494)=1,IF(B494="",0,VLOOKUP(B494,账户资料!A:B,2,FALSE)),"无此账户编码请备案后录入!"),"")</f>
        <v/>
      </c>
      <c r="E494" s="321" t="str">
        <f ca="1">IF(COUNTIF(账户资料!A:A,B494)=1,IF(B494="",0,VLOOKUP(B494,账户资料!A:C,3,FALSE)),"")</f>
        <v/>
      </c>
      <c r="F494" s="319" t="s">
        <v>96</v>
      </c>
      <c r="G494" s="322"/>
      <c r="H494" s="322"/>
      <c r="I494" s="323" t="str">
        <f ca="1" t="shared" si="9"/>
        <v/>
      </c>
    </row>
    <row r="495" customHeight="1" spans="1:9">
      <c r="A495" s="318" t="str">
        <f ca="1">IF(AND(G495&lt;&gt;"",G495&gt;0),MAX(A$3:A494,MAX(转付款存档!A:A))+1,"")</f>
        <v/>
      </c>
      <c r="B495" s="319" t="s">
        <v>96</v>
      </c>
      <c r="C495" s="319" t="s">
        <v>96</v>
      </c>
      <c r="D495" s="320" t="str">
        <f ca="1">IF(B495&lt;&gt;"",IF(COUNTIF(账户资料!A:A,B495)=1,IF(B495="",0,VLOOKUP(B495,账户资料!A:B,2,FALSE)),"无此账户编码请备案后录入!"),"")</f>
        <v/>
      </c>
      <c r="E495" s="321" t="str">
        <f ca="1">IF(COUNTIF(账户资料!A:A,B495)=1,IF(B495="",0,VLOOKUP(B495,账户资料!A:C,3,FALSE)),"")</f>
        <v/>
      </c>
      <c r="F495" s="319" t="s">
        <v>96</v>
      </c>
      <c r="G495" s="322"/>
      <c r="H495" s="322"/>
      <c r="I495" s="323" t="str">
        <f ca="1" t="shared" si="9"/>
        <v/>
      </c>
    </row>
    <row r="496" customHeight="1" spans="1:9">
      <c r="A496" s="318" t="str">
        <f ca="1">IF(AND(G496&lt;&gt;"",G496&gt;0),MAX(A$3:A495,MAX(转付款存档!A:A))+1,"")</f>
        <v/>
      </c>
      <c r="B496" s="319" t="s">
        <v>96</v>
      </c>
      <c r="C496" s="319" t="s">
        <v>96</v>
      </c>
      <c r="D496" s="320" t="str">
        <f ca="1">IF(B496&lt;&gt;"",IF(COUNTIF(账户资料!A:A,B496)=1,IF(B496="",0,VLOOKUP(B496,账户资料!A:B,2,FALSE)),"无此账户编码请备案后录入!"),"")</f>
        <v/>
      </c>
      <c r="E496" s="321" t="str">
        <f ca="1">IF(COUNTIF(账户资料!A:A,B496)=1,IF(B496="",0,VLOOKUP(B496,账户资料!A:C,3,FALSE)),"")</f>
        <v/>
      </c>
      <c r="F496" s="319" t="s">
        <v>96</v>
      </c>
      <c r="G496" s="322"/>
      <c r="H496" s="322"/>
      <c r="I496" s="323" t="str">
        <f ca="1" t="shared" si="9"/>
        <v/>
      </c>
    </row>
    <row r="497" customHeight="1" spans="1:9">
      <c r="A497" s="318" t="str">
        <f ca="1">IF(AND(G497&lt;&gt;"",G497&gt;0),MAX(A$3:A496,MAX(转付款存档!A:A))+1,"")</f>
        <v/>
      </c>
      <c r="B497" s="319" t="s">
        <v>96</v>
      </c>
      <c r="C497" s="319" t="s">
        <v>96</v>
      </c>
      <c r="D497" s="320" t="str">
        <f ca="1">IF(B497&lt;&gt;"",IF(COUNTIF(账户资料!A:A,B497)=1,IF(B497="",0,VLOOKUP(B497,账户资料!A:B,2,FALSE)),"无此账户编码请备案后录入!"),"")</f>
        <v/>
      </c>
      <c r="E497" s="321" t="str">
        <f ca="1">IF(COUNTIF(账户资料!A:A,B497)=1,IF(B497="",0,VLOOKUP(B497,账户资料!A:C,3,FALSE)),"")</f>
        <v/>
      </c>
      <c r="F497" s="319" t="s">
        <v>96</v>
      </c>
      <c r="G497" s="322"/>
      <c r="H497" s="322"/>
      <c r="I497" s="323" t="str">
        <f ca="1" t="shared" si="9"/>
        <v/>
      </c>
    </row>
    <row r="498" customHeight="1" spans="1:9">
      <c r="A498" s="318" t="str">
        <f ca="1">IF(AND(G498&lt;&gt;"",G498&gt;0),MAX(A$3:A497,MAX(转付款存档!A:A))+1,"")</f>
        <v/>
      </c>
      <c r="B498" s="319" t="s">
        <v>96</v>
      </c>
      <c r="C498" s="319" t="s">
        <v>96</v>
      </c>
      <c r="D498" s="320" t="str">
        <f ca="1">IF(B498&lt;&gt;"",IF(COUNTIF(账户资料!A:A,B498)=1,IF(B498="",0,VLOOKUP(B498,账户资料!A:B,2,FALSE)),"无此账户编码请备案后录入!"),"")</f>
        <v/>
      </c>
      <c r="E498" s="321" t="str">
        <f ca="1">IF(COUNTIF(账户资料!A:A,B498)=1,IF(B498="",0,VLOOKUP(B498,账户资料!A:C,3,FALSE)),"")</f>
        <v/>
      </c>
      <c r="F498" s="319" t="s">
        <v>96</v>
      </c>
      <c r="G498" s="322"/>
      <c r="H498" s="322"/>
      <c r="I498" s="323" t="str">
        <f ca="1" t="shared" si="9"/>
        <v/>
      </c>
    </row>
    <row r="499" customHeight="1" spans="1:9">
      <c r="A499" s="318" t="str">
        <f ca="1">IF(AND(G499&lt;&gt;"",G499&gt;0),MAX(A$3:A498,MAX(转付款存档!A:A))+1,"")</f>
        <v/>
      </c>
      <c r="B499" s="319" t="s">
        <v>96</v>
      </c>
      <c r="C499" s="319" t="s">
        <v>96</v>
      </c>
      <c r="D499" s="320" t="str">
        <f ca="1">IF(B499&lt;&gt;"",IF(COUNTIF(账户资料!A:A,B499)=1,IF(B499="",0,VLOOKUP(B499,账户资料!A:B,2,FALSE)),"无此账户编码请备案后录入!"),"")</f>
        <v/>
      </c>
      <c r="E499" s="321" t="str">
        <f ca="1">IF(COUNTIF(账户资料!A:A,B499)=1,IF(B499="",0,VLOOKUP(B499,账户资料!A:C,3,FALSE)),"")</f>
        <v/>
      </c>
      <c r="F499" s="319" t="s">
        <v>96</v>
      </c>
      <c r="G499" s="322"/>
      <c r="H499" s="322"/>
      <c r="I499" s="323" t="str">
        <f ca="1" t="shared" si="9"/>
        <v/>
      </c>
    </row>
    <row r="500" customHeight="1" spans="1:9">
      <c r="A500" s="318" t="str">
        <f ca="1">IF(AND(G500&lt;&gt;"",G500&gt;0),MAX(A$3:A499,MAX(转付款存档!A:A))+1,"")</f>
        <v/>
      </c>
      <c r="B500" s="319" t="s">
        <v>96</v>
      </c>
      <c r="C500" s="319" t="s">
        <v>96</v>
      </c>
      <c r="D500" s="320" t="str">
        <f ca="1">IF(B500&lt;&gt;"",IF(COUNTIF(账户资料!A:A,B500)=1,IF(B500="",0,VLOOKUP(B500,账户资料!A:B,2,FALSE)),"无此账户编码请备案后录入!"),"")</f>
        <v/>
      </c>
      <c r="E500" s="321" t="str">
        <f ca="1">IF(COUNTIF(账户资料!A:A,B500)=1,IF(B500="",0,VLOOKUP(B500,账户资料!A:C,3,FALSE)),"")</f>
        <v/>
      </c>
      <c r="F500" s="319" t="s">
        <v>96</v>
      </c>
      <c r="G500" s="322"/>
      <c r="H500" s="322"/>
      <c r="I500" s="323" t="str">
        <f ca="1" t="shared" si="9"/>
        <v/>
      </c>
    </row>
    <row r="501" customHeight="1" spans="1:9">
      <c r="A501" s="318" t="str">
        <f ca="1">IF(AND(G501&lt;&gt;"",G501&gt;0),MAX(A$3:A500,MAX(转付款存档!A:A))+1,"")</f>
        <v/>
      </c>
      <c r="B501" s="319" t="s">
        <v>96</v>
      </c>
      <c r="C501" s="319" t="s">
        <v>96</v>
      </c>
      <c r="D501" s="320" t="str">
        <f ca="1">IF(B501&lt;&gt;"",IF(COUNTIF(账户资料!A:A,B501)=1,IF(B501="",0,VLOOKUP(B501,账户资料!A:B,2,FALSE)),"无此账户编码请备案后录入!"),"")</f>
        <v/>
      </c>
      <c r="E501" s="321" t="str">
        <f ca="1">IF(COUNTIF(账户资料!A:A,B501)=1,IF(B501="",0,VLOOKUP(B501,账户资料!A:C,3,FALSE)),"")</f>
        <v/>
      </c>
      <c r="F501" s="319" t="s">
        <v>96</v>
      </c>
      <c r="G501" s="322"/>
      <c r="H501" s="322"/>
      <c r="I501" s="323" t="str">
        <f ca="1" t="shared" si="9"/>
        <v/>
      </c>
    </row>
    <row r="502" customHeight="1" spans="1:9">
      <c r="A502" s="318" t="str">
        <f ca="1">IF(AND(G502&lt;&gt;"",G502&gt;0),MAX(A$3:A501,MAX(转付款存档!A:A))+1,"")</f>
        <v/>
      </c>
      <c r="B502" s="319" t="s">
        <v>96</v>
      </c>
      <c r="C502" s="319" t="s">
        <v>96</v>
      </c>
      <c r="D502" s="320" t="str">
        <f ca="1">IF(B502&lt;&gt;"",IF(COUNTIF(账户资料!A:A,B502)=1,IF(B502="",0,VLOOKUP(B502,账户资料!A:B,2,FALSE)),"无此账户编码请备案后录入!"),"")</f>
        <v/>
      </c>
      <c r="E502" s="321" t="str">
        <f ca="1">IF(COUNTIF(账户资料!A:A,B502)=1,IF(B502="",0,VLOOKUP(B502,账户资料!A:C,3,FALSE)),"")</f>
        <v/>
      </c>
      <c r="F502" s="319" t="s">
        <v>96</v>
      </c>
      <c r="G502" s="322"/>
      <c r="H502" s="322"/>
      <c r="I502" s="323" t="str">
        <f ca="1" t="shared" si="9"/>
        <v/>
      </c>
    </row>
    <row r="503" customHeight="1" spans="1:9">
      <c r="A503" s="318" t="str">
        <f ca="1">IF(AND(G503&lt;&gt;"",G503&gt;0),MAX(A$3:A502,MAX(转付款存档!A:A))+1,"")</f>
        <v/>
      </c>
      <c r="B503" s="319" t="s">
        <v>96</v>
      </c>
      <c r="C503" s="319" t="s">
        <v>96</v>
      </c>
      <c r="D503" s="320" t="str">
        <f ca="1">IF(B503&lt;&gt;"",IF(COUNTIF(账户资料!A:A,B503)=1,IF(B503="",0,VLOOKUP(B503,账户资料!A:B,2,FALSE)),"无此账户编码请备案后录入!"),"")</f>
        <v/>
      </c>
      <c r="E503" s="321" t="str">
        <f ca="1">IF(COUNTIF(账户资料!A:A,B503)=1,IF(B503="",0,VLOOKUP(B503,账户资料!A:C,3,FALSE)),"")</f>
        <v/>
      </c>
      <c r="F503" s="319" t="s">
        <v>96</v>
      </c>
      <c r="G503" s="322"/>
      <c r="H503" s="322"/>
      <c r="I503" s="323" t="str">
        <f ca="1" t="shared" si="9"/>
        <v/>
      </c>
    </row>
    <row r="504" customHeight="1" spans="1:9">
      <c r="A504" s="318" t="str">
        <f ca="1">IF(AND(G504&lt;&gt;"",G504&gt;0),MAX(A$3:A503,MAX(转付款存档!A:A))+1,"")</f>
        <v/>
      </c>
      <c r="B504" s="319" t="s">
        <v>96</v>
      </c>
      <c r="C504" s="319" t="s">
        <v>96</v>
      </c>
      <c r="D504" s="320" t="str">
        <f ca="1">IF(B504&lt;&gt;"",IF(COUNTIF(账户资料!A:A,B504)=1,IF(B504="",0,VLOOKUP(B504,账户资料!A:B,2,FALSE)),"无此账户编码请备案后录入!"),"")</f>
        <v/>
      </c>
      <c r="E504" s="321" t="str">
        <f ca="1">IF(COUNTIF(账户资料!A:A,B504)=1,IF(B504="",0,VLOOKUP(B504,账户资料!A:C,3,FALSE)),"")</f>
        <v/>
      </c>
      <c r="F504" s="319" t="s">
        <v>96</v>
      </c>
      <c r="G504" s="322"/>
      <c r="H504" s="322"/>
      <c r="I504" s="323" t="str">
        <f ca="1" t="shared" si="9"/>
        <v/>
      </c>
    </row>
    <row r="505" customHeight="1" spans="1:9">
      <c r="A505" s="318" t="str">
        <f ca="1">IF(AND(G505&lt;&gt;"",G505&gt;0),MAX(A$3:A504,MAX(转付款存档!A:A))+1,"")</f>
        <v/>
      </c>
      <c r="B505" s="319" t="s">
        <v>96</v>
      </c>
      <c r="C505" s="319" t="s">
        <v>96</v>
      </c>
      <c r="D505" s="320" t="str">
        <f ca="1">IF(B505&lt;&gt;"",IF(COUNTIF(账户资料!A:A,B505)=1,IF(B505="",0,VLOOKUP(B505,账户资料!A:B,2,FALSE)),"无此账户编码请备案后录入!"),"")</f>
        <v/>
      </c>
      <c r="E505" s="321" t="str">
        <f ca="1">IF(COUNTIF(账户资料!A:A,B505)=1,IF(B505="",0,VLOOKUP(B505,账户资料!A:C,3,FALSE)),"")</f>
        <v/>
      </c>
      <c r="F505" s="319" t="s">
        <v>96</v>
      </c>
      <c r="G505" s="322"/>
      <c r="H505" s="322"/>
      <c r="I505" s="323" t="str">
        <f ca="1" t="shared" si="9"/>
        <v/>
      </c>
    </row>
    <row r="506" customHeight="1" spans="1:9">
      <c r="A506" s="318" t="str">
        <f ca="1">IF(AND(G506&lt;&gt;"",G506&gt;0),MAX(A$3:A505,MAX(转付款存档!A:A))+1,"")</f>
        <v/>
      </c>
      <c r="B506" s="319" t="s">
        <v>96</v>
      </c>
      <c r="C506" s="319" t="s">
        <v>96</v>
      </c>
      <c r="D506" s="320" t="str">
        <f ca="1">IF(B506&lt;&gt;"",IF(COUNTIF(账户资料!A:A,B506)=1,IF(B506="",0,VLOOKUP(B506,账户资料!A:B,2,FALSE)),"无此账户编码请备案后录入!"),"")</f>
        <v/>
      </c>
      <c r="E506" s="321" t="str">
        <f ca="1">IF(COUNTIF(账户资料!A:A,B506)=1,IF(B506="",0,VLOOKUP(B506,账户资料!A:C,3,FALSE)),"")</f>
        <v/>
      </c>
      <c r="F506" s="319" t="s">
        <v>96</v>
      </c>
      <c r="G506" s="322"/>
      <c r="H506" s="322"/>
      <c r="I506" s="323" t="str">
        <f ca="1" t="shared" si="9"/>
        <v/>
      </c>
    </row>
    <row r="507" customHeight="1" spans="1:9">
      <c r="A507" s="318" t="str">
        <f ca="1">IF(AND(G507&lt;&gt;"",G507&gt;0),MAX(A$3:A506,MAX(转付款存档!A:A))+1,"")</f>
        <v/>
      </c>
      <c r="B507" s="319" t="s">
        <v>96</v>
      </c>
      <c r="C507" s="319" t="s">
        <v>96</v>
      </c>
      <c r="D507" s="320" t="str">
        <f ca="1">IF(B507&lt;&gt;"",IF(COUNTIF(账户资料!A:A,B507)=1,IF(B507="",0,VLOOKUP(B507,账户资料!A:B,2,FALSE)),"无此账户编码请备案后录入!"),"")</f>
        <v/>
      </c>
      <c r="E507" s="321" t="str">
        <f ca="1">IF(COUNTIF(账户资料!A:A,B507)=1,IF(B507="",0,VLOOKUP(B507,账户资料!A:C,3,FALSE)),"")</f>
        <v/>
      </c>
      <c r="F507" s="319" t="s">
        <v>96</v>
      </c>
      <c r="G507" s="322"/>
      <c r="H507" s="322"/>
      <c r="I507" s="323" t="str">
        <f ca="1" t="shared" si="9"/>
        <v/>
      </c>
    </row>
    <row r="508" customHeight="1" spans="1:9">
      <c r="A508" s="318" t="str">
        <f ca="1">IF(AND(G508&lt;&gt;"",G508&gt;0),MAX(A$3:A507,MAX(转付款存档!A:A))+1,"")</f>
        <v/>
      </c>
      <c r="B508" s="319" t="s">
        <v>96</v>
      </c>
      <c r="C508" s="319" t="s">
        <v>96</v>
      </c>
      <c r="D508" s="320" t="str">
        <f ca="1">IF(B508&lt;&gt;"",IF(COUNTIF(账户资料!A:A,B508)=1,IF(B508="",0,VLOOKUP(B508,账户资料!A:B,2,FALSE)),"无此账户编码请备案后录入!"),"")</f>
        <v/>
      </c>
      <c r="E508" s="321" t="str">
        <f ca="1">IF(COUNTIF(账户资料!A:A,B508)=1,IF(B508="",0,VLOOKUP(B508,账户资料!A:C,3,FALSE)),"")</f>
        <v/>
      </c>
      <c r="F508" s="319" t="s">
        <v>96</v>
      </c>
      <c r="G508" s="322"/>
      <c r="H508" s="322"/>
      <c r="I508" s="323" t="str">
        <f ca="1" t="shared" si="9"/>
        <v/>
      </c>
    </row>
    <row r="509" customHeight="1" spans="1:9">
      <c r="A509" s="318" t="str">
        <f ca="1">IF(AND(G509&lt;&gt;"",G509&gt;0),MAX(A$3:A508,MAX(转付款存档!A:A))+1,"")</f>
        <v/>
      </c>
      <c r="B509" s="319" t="s">
        <v>96</v>
      </c>
      <c r="C509" s="319" t="s">
        <v>96</v>
      </c>
      <c r="D509" s="320" t="str">
        <f ca="1">IF(B509&lt;&gt;"",IF(COUNTIF(账户资料!A:A,B509)=1,IF(B509="",0,VLOOKUP(B509,账户资料!A:B,2,FALSE)),"无此账户编码请备案后录入!"),"")</f>
        <v/>
      </c>
      <c r="E509" s="321" t="str">
        <f ca="1">IF(COUNTIF(账户资料!A:A,B509)=1,IF(B509="",0,VLOOKUP(B509,账户资料!A:C,3,FALSE)),"")</f>
        <v/>
      </c>
      <c r="F509" s="319" t="s">
        <v>96</v>
      </c>
      <c r="G509" s="322"/>
      <c r="H509" s="322"/>
      <c r="I509" s="323" t="str">
        <f ca="1" t="shared" si="9"/>
        <v/>
      </c>
    </row>
    <row r="510" customHeight="1" spans="1:9">
      <c r="A510" s="318" t="str">
        <f ca="1">IF(AND(G510&lt;&gt;"",G510&gt;0),MAX(A$3:A509,MAX(转付款存档!A:A))+1,"")</f>
        <v/>
      </c>
      <c r="B510" s="319" t="s">
        <v>96</v>
      </c>
      <c r="C510" s="319" t="s">
        <v>96</v>
      </c>
      <c r="D510" s="320" t="str">
        <f ca="1">IF(B510&lt;&gt;"",IF(COUNTIF(账户资料!A:A,B510)=1,IF(B510="",0,VLOOKUP(B510,账户资料!A:B,2,FALSE)),"无此账户编码请备案后录入!"),"")</f>
        <v/>
      </c>
      <c r="E510" s="321" t="str">
        <f ca="1">IF(COUNTIF(账户资料!A:A,B510)=1,IF(B510="",0,VLOOKUP(B510,账户资料!A:C,3,FALSE)),"")</f>
        <v/>
      </c>
      <c r="F510" s="319" t="s">
        <v>96</v>
      </c>
      <c r="G510" s="322"/>
      <c r="H510" s="322"/>
      <c r="I510" s="323" t="str">
        <f ca="1" t="shared" si="9"/>
        <v/>
      </c>
    </row>
    <row r="511" customHeight="1" spans="1:9">
      <c r="A511" s="318" t="str">
        <f ca="1">IF(AND(G511&lt;&gt;"",G511&gt;0),MAX(A$3:A510,MAX(转付款存档!A:A))+1,"")</f>
        <v/>
      </c>
      <c r="B511" s="319" t="s">
        <v>96</v>
      </c>
      <c r="C511" s="319" t="s">
        <v>96</v>
      </c>
      <c r="D511" s="320" t="str">
        <f ca="1">IF(B511&lt;&gt;"",IF(COUNTIF(账户资料!A:A,B511)=1,IF(B511="",0,VLOOKUP(B511,账户资料!A:B,2,FALSE)),"无此账户编码请备案后录入!"),"")</f>
        <v/>
      </c>
      <c r="E511" s="321" t="str">
        <f ca="1">IF(COUNTIF(账户资料!A:A,B511)=1,IF(B511="",0,VLOOKUP(B511,账户资料!A:C,3,FALSE)),"")</f>
        <v/>
      </c>
      <c r="F511" s="319" t="s">
        <v>96</v>
      </c>
      <c r="G511" s="322"/>
      <c r="H511" s="322"/>
      <c r="I511" s="323" t="str">
        <f ca="1" t="shared" si="9"/>
        <v/>
      </c>
    </row>
    <row r="512" customHeight="1" spans="1:9">
      <c r="A512" s="318" t="str">
        <f ca="1">IF(AND(G512&lt;&gt;"",G512&gt;0),MAX(A$3:A511,MAX(转付款存档!A:A))+1,"")</f>
        <v/>
      </c>
      <c r="B512" s="319" t="s">
        <v>96</v>
      </c>
      <c r="C512" s="319" t="s">
        <v>96</v>
      </c>
      <c r="D512" s="320" t="str">
        <f ca="1">IF(B512&lt;&gt;"",IF(COUNTIF(账户资料!A:A,B512)=1,IF(B512="",0,VLOOKUP(B512,账户资料!A:B,2,FALSE)),"无此账户编码请备案后录入!"),"")</f>
        <v/>
      </c>
      <c r="E512" s="321" t="str">
        <f ca="1">IF(COUNTIF(账户资料!A:A,B512)=1,IF(B512="",0,VLOOKUP(B512,账户资料!A:C,3,FALSE)),"")</f>
        <v/>
      </c>
      <c r="F512" s="319" t="s">
        <v>96</v>
      </c>
      <c r="G512" s="322"/>
      <c r="H512" s="322"/>
      <c r="I512" s="323" t="str">
        <f ca="1" t="shared" si="9"/>
        <v/>
      </c>
    </row>
    <row r="513" customHeight="1" spans="1:9">
      <c r="A513" s="318" t="str">
        <f ca="1">IF(AND(G513&lt;&gt;"",G513&gt;0),MAX(A$3:A512,MAX(转付款存档!A:A))+1,"")</f>
        <v/>
      </c>
      <c r="B513" s="319" t="s">
        <v>96</v>
      </c>
      <c r="C513" s="319" t="s">
        <v>96</v>
      </c>
      <c r="D513" s="320" t="str">
        <f ca="1">IF(B513&lt;&gt;"",IF(COUNTIF(账户资料!A:A,B513)=1,IF(B513="",0,VLOOKUP(B513,账户资料!A:B,2,FALSE)),"无此账户编码请备案后录入!"),"")</f>
        <v/>
      </c>
      <c r="E513" s="321" t="str">
        <f ca="1">IF(COUNTIF(账户资料!A:A,B513)=1,IF(B513="",0,VLOOKUP(B513,账户资料!A:C,3,FALSE)),"")</f>
        <v/>
      </c>
      <c r="F513" s="319" t="s">
        <v>96</v>
      </c>
      <c r="G513" s="322"/>
      <c r="H513" s="322"/>
      <c r="I513" s="323" t="str">
        <f ca="1" t="shared" si="9"/>
        <v/>
      </c>
    </row>
    <row r="514" customHeight="1" spans="1:9">
      <c r="A514" s="318" t="str">
        <f ca="1">IF(AND(G514&lt;&gt;"",G514&gt;0),MAX(A$3:A513,MAX(转付款存档!A:A))+1,"")</f>
        <v/>
      </c>
      <c r="B514" s="319" t="s">
        <v>96</v>
      </c>
      <c r="C514" s="319" t="s">
        <v>96</v>
      </c>
      <c r="D514" s="320" t="str">
        <f ca="1">IF(B514&lt;&gt;"",IF(COUNTIF(账户资料!A:A,B514)=1,IF(B514="",0,VLOOKUP(B514,账户资料!A:B,2,FALSE)),"无此账户编码请备案后录入!"),"")</f>
        <v/>
      </c>
      <c r="E514" s="321" t="str">
        <f ca="1">IF(COUNTIF(账户资料!A:A,B514)=1,IF(B514="",0,VLOOKUP(B514,账户资料!A:C,3,FALSE)),"")</f>
        <v/>
      </c>
      <c r="F514" s="319" t="s">
        <v>96</v>
      </c>
      <c r="G514" s="322"/>
      <c r="H514" s="322"/>
      <c r="I514" s="323" t="str">
        <f ca="1" t="shared" si="9"/>
        <v/>
      </c>
    </row>
    <row r="515" customHeight="1" spans="1:9">
      <c r="A515" s="318" t="str">
        <f ca="1">IF(AND(G515&lt;&gt;"",G515&gt;0),MAX(A$3:A514,MAX(转付款存档!A:A))+1,"")</f>
        <v/>
      </c>
      <c r="B515" s="319" t="s">
        <v>96</v>
      </c>
      <c r="C515" s="319" t="s">
        <v>96</v>
      </c>
      <c r="D515" s="320" t="str">
        <f ca="1">IF(B515&lt;&gt;"",IF(COUNTIF(账户资料!A:A,B515)=1,IF(B515="",0,VLOOKUP(B515,账户资料!A:B,2,FALSE)),"无此账户编码请备案后录入!"),"")</f>
        <v/>
      </c>
      <c r="E515" s="321" t="str">
        <f ca="1">IF(COUNTIF(账户资料!A:A,B515)=1,IF(B515="",0,VLOOKUP(B515,账户资料!A:C,3,FALSE)),"")</f>
        <v/>
      </c>
      <c r="F515" s="319" t="s">
        <v>96</v>
      </c>
      <c r="G515" s="322"/>
      <c r="H515" s="322"/>
      <c r="I515" s="323" t="str">
        <f ca="1" t="shared" si="9"/>
        <v/>
      </c>
    </row>
    <row r="516" customHeight="1" spans="1:9">
      <c r="A516" s="318" t="str">
        <f ca="1">IF(AND(G516&lt;&gt;"",G516&gt;0),MAX(A$3:A515,MAX(转付款存档!A:A))+1,"")</f>
        <v/>
      </c>
      <c r="B516" s="319" t="s">
        <v>96</v>
      </c>
      <c r="C516" s="319" t="s">
        <v>96</v>
      </c>
      <c r="D516" s="320" t="str">
        <f ca="1">IF(B516&lt;&gt;"",IF(COUNTIF(账户资料!A:A,B516)=1,IF(B516="",0,VLOOKUP(B516,账户资料!A:B,2,FALSE)),"无此账户编码请备案后录入!"),"")</f>
        <v/>
      </c>
      <c r="E516" s="321" t="str">
        <f ca="1">IF(COUNTIF(账户资料!A:A,B516)=1,IF(B516="",0,VLOOKUP(B516,账户资料!A:C,3,FALSE)),"")</f>
        <v/>
      </c>
      <c r="F516" s="319" t="s">
        <v>96</v>
      </c>
      <c r="G516" s="322"/>
      <c r="H516" s="322"/>
      <c r="I516" s="323" t="str">
        <f ca="1" t="shared" si="9"/>
        <v/>
      </c>
    </row>
    <row r="517" customHeight="1" spans="1:9">
      <c r="A517" s="318" t="str">
        <f ca="1">IF(AND(G517&lt;&gt;"",G517&gt;0),MAX(A$3:A516,MAX(转付款存档!A:A))+1,"")</f>
        <v/>
      </c>
      <c r="B517" s="319" t="s">
        <v>96</v>
      </c>
      <c r="C517" s="319" t="s">
        <v>96</v>
      </c>
      <c r="D517" s="320" t="str">
        <f ca="1">IF(B517&lt;&gt;"",IF(COUNTIF(账户资料!A:A,B517)=1,IF(B517="",0,VLOOKUP(B517,账户资料!A:B,2,FALSE)),"无此账户编码请备案后录入!"),"")</f>
        <v/>
      </c>
      <c r="E517" s="321" t="str">
        <f ca="1">IF(COUNTIF(账户资料!A:A,B517)=1,IF(B517="",0,VLOOKUP(B517,账户资料!A:C,3,FALSE)),"")</f>
        <v/>
      </c>
      <c r="F517" s="319" t="s">
        <v>96</v>
      </c>
      <c r="G517" s="322"/>
      <c r="H517" s="322"/>
      <c r="I517" s="323" t="str">
        <f ca="1" t="shared" si="9"/>
        <v/>
      </c>
    </row>
    <row r="518" customHeight="1" spans="1:9">
      <c r="A518" s="318" t="str">
        <f ca="1">IF(AND(G518&lt;&gt;"",G518&gt;0),MAX(A$3:A517,MAX(转付款存档!A:A))+1,"")</f>
        <v/>
      </c>
      <c r="B518" s="319" t="s">
        <v>96</v>
      </c>
      <c r="C518" s="319" t="s">
        <v>96</v>
      </c>
      <c r="D518" s="320" t="str">
        <f ca="1">IF(B518&lt;&gt;"",IF(COUNTIF(账户资料!A:A,B518)=1,IF(B518="",0,VLOOKUP(B518,账户资料!A:B,2,FALSE)),"无此账户编码请备案后录入!"),"")</f>
        <v/>
      </c>
      <c r="E518" s="321" t="str">
        <f ca="1">IF(COUNTIF(账户资料!A:A,B518)=1,IF(B518="",0,VLOOKUP(B518,账户资料!A:C,3,FALSE)),"")</f>
        <v/>
      </c>
      <c r="F518" s="319" t="s">
        <v>96</v>
      </c>
      <c r="G518" s="322"/>
      <c r="H518" s="322"/>
      <c r="I518" s="323" t="str">
        <f ca="1" t="shared" si="9"/>
        <v/>
      </c>
    </row>
    <row r="519" customHeight="1" spans="1:9">
      <c r="A519" s="318" t="str">
        <f ca="1">IF(AND(G519&lt;&gt;"",G519&gt;0),MAX(A$3:A518,MAX(转付款存档!A:A))+1,"")</f>
        <v/>
      </c>
      <c r="B519" s="319" t="s">
        <v>96</v>
      </c>
      <c r="C519" s="319" t="s">
        <v>96</v>
      </c>
      <c r="D519" s="320" t="str">
        <f ca="1">IF(B519&lt;&gt;"",IF(COUNTIF(账户资料!A:A,B519)=1,IF(B519="",0,VLOOKUP(B519,账户资料!A:B,2,FALSE)),"无此账户编码请备案后录入!"),"")</f>
        <v/>
      </c>
      <c r="E519" s="321" t="str">
        <f ca="1">IF(COUNTIF(账户资料!A:A,B519)=1,IF(B519="",0,VLOOKUP(B519,账户资料!A:C,3,FALSE)),"")</f>
        <v/>
      </c>
      <c r="F519" s="319" t="s">
        <v>96</v>
      </c>
      <c r="G519" s="322"/>
      <c r="H519" s="322"/>
      <c r="I519" s="323" t="str">
        <f ca="1" t="shared" si="9"/>
        <v/>
      </c>
    </row>
    <row r="520" customHeight="1" spans="1:9">
      <c r="A520" s="318" t="str">
        <f ca="1">IF(AND(G520&lt;&gt;"",G520&gt;0),MAX(A$3:A519,MAX(转付款存档!A:A))+1,"")</f>
        <v/>
      </c>
      <c r="B520" s="319" t="s">
        <v>96</v>
      </c>
      <c r="C520" s="319" t="s">
        <v>96</v>
      </c>
      <c r="D520" s="320" t="str">
        <f ca="1">IF(B520&lt;&gt;"",IF(COUNTIF(账户资料!A:A,B520)=1,IF(B520="",0,VLOOKUP(B520,账户资料!A:B,2,FALSE)),"无此账户编码请备案后录入!"),"")</f>
        <v/>
      </c>
      <c r="E520" s="321" t="str">
        <f ca="1">IF(COUNTIF(账户资料!A:A,B520)=1,IF(B520="",0,VLOOKUP(B520,账户资料!A:C,3,FALSE)),"")</f>
        <v/>
      </c>
      <c r="F520" s="319" t="s">
        <v>96</v>
      </c>
      <c r="G520" s="322"/>
      <c r="H520" s="322"/>
      <c r="I520" s="323" t="str">
        <f ca="1" t="shared" si="9"/>
        <v/>
      </c>
    </row>
    <row r="521" customHeight="1" spans="1:9">
      <c r="A521" s="318" t="str">
        <f ca="1">IF(AND(G521&lt;&gt;"",G521&gt;0),MAX(A$3:A520,MAX(转付款存档!A:A))+1,"")</f>
        <v/>
      </c>
      <c r="B521" s="319" t="s">
        <v>96</v>
      </c>
      <c r="C521" s="319" t="s">
        <v>96</v>
      </c>
      <c r="D521" s="320" t="str">
        <f ca="1">IF(B521&lt;&gt;"",IF(COUNTIF(账户资料!A:A,B521)=1,IF(B521="",0,VLOOKUP(B521,账户资料!A:B,2,FALSE)),"无此账户编码请备案后录入!"),"")</f>
        <v/>
      </c>
      <c r="E521" s="321" t="str">
        <f ca="1">IF(COUNTIF(账户资料!A:A,B521)=1,IF(B521="",0,VLOOKUP(B521,账户资料!A:C,3,FALSE)),"")</f>
        <v/>
      </c>
      <c r="F521" s="319" t="s">
        <v>96</v>
      </c>
      <c r="G521" s="322"/>
      <c r="H521" s="322"/>
      <c r="I521" s="323" t="str">
        <f ca="1" t="shared" si="9"/>
        <v/>
      </c>
    </row>
    <row r="522" customHeight="1" spans="1:9">
      <c r="A522" s="318" t="str">
        <f ca="1">IF(AND(G522&lt;&gt;"",G522&gt;0),MAX(A$3:A521,MAX(转付款存档!A:A))+1,"")</f>
        <v/>
      </c>
      <c r="B522" s="319" t="s">
        <v>96</v>
      </c>
      <c r="C522" s="319" t="s">
        <v>96</v>
      </c>
      <c r="D522" s="320" t="str">
        <f ca="1">IF(B522&lt;&gt;"",IF(COUNTIF(账户资料!A:A,B522)=1,IF(B522="",0,VLOOKUP(B522,账户资料!A:B,2,FALSE)),"无此账户编码请备案后录入!"),"")</f>
        <v/>
      </c>
      <c r="E522" s="321" t="str">
        <f ca="1">IF(COUNTIF(账户资料!A:A,B522)=1,IF(B522="",0,VLOOKUP(B522,账户资料!A:C,3,FALSE)),"")</f>
        <v/>
      </c>
      <c r="F522" s="319" t="s">
        <v>96</v>
      </c>
      <c r="G522" s="322"/>
      <c r="H522" s="322"/>
      <c r="I522" s="323" t="str">
        <f ca="1" t="shared" si="9"/>
        <v/>
      </c>
    </row>
    <row r="523" customHeight="1" spans="1:9">
      <c r="A523" s="318" t="str">
        <f ca="1">IF(AND(G523&lt;&gt;"",G523&gt;0),MAX(A$3:A522,MAX(转付款存档!A:A))+1,"")</f>
        <v/>
      </c>
      <c r="B523" s="319" t="s">
        <v>96</v>
      </c>
      <c r="C523" s="319" t="s">
        <v>96</v>
      </c>
      <c r="D523" s="320" t="str">
        <f ca="1">IF(B523&lt;&gt;"",IF(COUNTIF(账户资料!A:A,B523)=1,IF(B523="",0,VLOOKUP(B523,账户资料!A:B,2,FALSE)),"无此账户编码请备案后录入!"),"")</f>
        <v/>
      </c>
      <c r="E523" s="321" t="str">
        <f ca="1">IF(COUNTIF(账户资料!A:A,B523)=1,IF(B523="",0,VLOOKUP(B523,账户资料!A:C,3,FALSE)),"")</f>
        <v/>
      </c>
      <c r="F523" s="319" t="s">
        <v>96</v>
      </c>
      <c r="G523" s="322"/>
      <c r="H523" s="322"/>
      <c r="I523" s="323" t="str">
        <f ca="1" t="shared" si="9"/>
        <v/>
      </c>
    </row>
    <row r="524" customHeight="1" spans="1:9">
      <c r="A524" s="318" t="str">
        <f ca="1">IF(AND(G524&lt;&gt;"",G524&gt;0),MAX(A$3:A523,MAX(转付款存档!A:A))+1,"")</f>
        <v/>
      </c>
      <c r="B524" s="319" t="s">
        <v>96</v>
      </c>
      <c r="C524" s="319" t="s">
        <v>96</v>
      </c>
      <c r="D524" s="320" t="str">
        <f ca="1">IF(B524&lt;&gt;"",IF(COUNTIF(账户资料!A:A,B524)=1,IF(B524="",0,VLOOKUP(B524,账户资料!A:B,2,FALSE)),"无此账户编码请备案后录入!"),"")</f>
        <v/>
      </c>
      <c r="E524" s="321" t="str">
        <f ca="1">IF(COUNTIF(账户资料!A:A,B524)=1,IF(B524="",0,VLOOKUP(B524,账户资料!A:C,3,FALSE)),"")</f>
        <v/>
      </c>
      <c r="F524" s="319" t="s">
        <v>96</v>
      </c>
      <c r="G524" s="322"/>
      <c r="H524" s="322"/>
      <c r="I524" s="323" t="str">
        <f ca="1" t="shared" si="9"/>
        <v/>
      </c>
    </row>
    <row r="525" customHeight="1" spans="1:9">
      <c r="A525" s="318" t="str">
        <f ca="1">IF(AND(G525&lt;&gt;"",G525&gt;0),MAX(A$3:A524,MAX(转付款存档!A:A))+1,"")</f>
        <v/>
      </c>
      <c r="B525" s="319" t="s">
        <v>96</v>
      </c>
      <c r="C525" s="319" t="s">
        <v>96</v>
      </c>
      <c r="D525" s="320" t="str">
        <f ca="1">IF(B525&lt;&gt;"",IF(COUNTIF(账户资料!A:A,B525)=1,IF(B525="",0,VLOOKUP(B525,账户资料!A:B,2,FALSE)),"无此账户编码请备案后录入!"),"")</f>
        <v/>
      </c>
      <c r="E525" s="321" t="str">
        <f ca="1">IF(COUNTIF(账户资料!A:A,B525)=1,IF(B525="",0,VLOOKUP(B525,账户资料!A:C,3,FALSE)),"")</f>
        <v/>
      </c>
      <c r="F525" s="319" t="s">
        <v>96</v>
      </c>
      <c r="G525" s="322"/>
      <c r="H525" s="322"/>
      <c r="I525" s="323" t="str">
        <f ca="1" t="shared" si="9"/>
        <v/>
      </c>
    </row>
    <row r="526" customHeight="1" spans="1:9">
      <c r="A526" s="318" t="str">
        <f ca="1">IF(AND(G526&lt;&gt;"",G526&gt;0),MAX(A$3:A525,MAX(转付款存档!A:A))+1,"")</f>
        <v/>
      </c>
      <c r="B526" s="319" t="s">
        <v>96</v>
      </c>
      <c r="C526" s="319" t="s">
        <v>96</v>
      </c>
      <c r="D526" s="320" t="str">
        <f ca="1">IF(B526&lt;&gt;"",IF(COUNTIF(账户资料!A:A,B526)=1,IF(B526="",0,VLOOKUP(B526,账户资料!A:B,2,FALSE)),"无此账户编码请备案后录入!"),"")</f>
        <v/>
      </c>
      <c r="E526" s="321" t="str">
        <f ca="1">IF(COUNTIF(账户资料!A:A,B526)=1,IF(B526="",0,VLOOKUP(B526,账户资料!A:C,3,FALSE)),"")</f>
        <v/>
      </c>
      <c r="F526" s="319" t="s">
        <v>96</v>
      </c>
      <c r="G526" s="322"/>
      <c r="H526" s="322"/>
      <c r="I526" s="323" t="str">
        <f ca="1" t="shared" si="9"/>
        <v/>
      </c>
    </row>
    <row r="527" customHeight="1" spans="1:9">
      <c r="A527" s="318" t="str">
        <f ca="1">IF(AND(G527&lt;&gt;"",G527&gt;0),MAX(A$3:A526,MAX(转付款存档!A:A))+1,"")</f>
        <v/>
      </c>
      <c r="B527" s="319" t="s">
        <v>96</v>
      </c>
      <c r="C527" s="319" t="s">
        <v>96</v>
      </c>
      <c r="D527" s="320" t="str">
        <f ca="1">IF(B527&lt;&gt;"",IF(COUNTIF(账户资料!A:A,B527)=1,IF(B527="",0,VLOOKUP(B527,账户资料!A:B,2,FALSE)),"无此账户编码请备案后录入!"),"")</f>
        <v/>
      </c>
      <c r="E527" s="321" t="str">
        <f ca="1">IF(COUNTIF(账户资料!A:A,B527)=1,IF(B527="",0,VLOOKUP(B527,账户资料!A:C,3,FALSE)),"")</f>
        <v/>
      </c>
      <c r="F527" s="319" t="s">
        <v>96</v>
      </c>
      <c r="G527" s="322"/>
      <c r="H527" s="322"/>
      <c r="I527" s="323" t="str">
        <f ca="1" t="shared" si="9"/>
        <v/>
      </c>
    </row>
    <row r="528" customHeight="1" spans="1:9">
      <c r="A528" s="318" t="str">
        <f ca="1">IF(AND(G528&lt;&gt;"",G528&gt;0),MAX(A$3:A527,MAX(转付款存档!A:A))+1,"")</f>
        <v/>
      </c>
      <c r="B528" s="319" t="s">
        <v>96</v>
      </c>
      <c r="C528" s="319" t="s">
        <v>96</v>
      </c>
      <c r="D528" s="320" t="str">
        <f ca="1">IF(B528&lt;&gt;"",IF(COUNTIF(账户资料!A:A,B528)=1,IF(B528="",0,VLOOKUP(B528,账户资料!A:B,2,FALSE)),"无此账户编码请备案后录入!"),"")</f>
        <v/>
      </c>
      <c r="E528" s="321" t="str">
        <f ca="1">IF(COUNTIF(账户资料!A:A,B528)=1,IF(B528="",0,VLOOKUP(B528,账户资料!A:C,3,FALSE)),"")</f>
        <v/>
      </c>
      <c r="F528" s="319" t="s">
        <v>96</v>
      </c>
      <c r="G528" s="322"/>
      <c r="H528" s="322"/>
      <c r="I528" s="323" t="str">
        <f ca="1" t="shared" si="9"/>
        <v/>
      </c>
    </row>
    <row r="529" customHeight="1" spans="1:9">
      <c r="A529" s="318" t="str">
        <f ca="1">IF(AND(G529&lt;&gt;"",G529&gt;0),MAX(A$3:A528,MAX(转付款存档!A:A))+1,"")</f>
        <v/>
      </c>
      <c r="B529" s="319" t="s">
        <v>96</v>
      </c>
      <c r="C529" s="319" t="s">
        <v>96</v>
      </c>
      <c r="D529" s="320" t="str">
        <f ca="1">IF(B529&lt;&gt;"",IF(COUNTIF(账户资料!A:A,B529)=1,IF(B529="",0,VLOOKUP(B529,账户资料!A:B,2,FALSE)),"无此账户编码请备案后录入!"),"")</f>
        <v/>
      </c>
      <c r="E529" s="321" t="str">
        <f ca="1">IF(COUNTIF(账户资料!A:A,B529)=1,IF(B529="",0,VLOOKUP(B529,账户资料!A:C,3,FALSE)),"")</f>
        <v/>
      </c>
      <c r="F529" s="319" t="s">
        <v>96</v>
      </c>
      <c r="G529" s="322"/>
      <c r="H529" s="322"/>
      <c r="I529" s="323" t="str">
        <f ca="1" t="shared" si="9"/>
        <v/>
      </c>
    </row>
    <row r="530" customHeight="1" spans="1:9">
      <c r="A530" s="318" t="str">
        <f ca="1">IF(AND(G530&lt;&gt;"",G530&gt;0),MAX(A$3:A529,MAX(转付款存档!A:A))+1,"")</f>
        <v/>
      </c>
      <c r="B530" s="319" t="s">
        <v>96</v>
      </c>
      <c r="C530" s="319" t="s">
        <v>96</v>
      </c>
      <c r="D530" s="320" t="str">
        <f ca="1">IF(B530&lt;&gt;"",IF(COUNTIF(账户资料!A:A,B530)=1,IF(B530="",0,VLOOKUP(B530,账户资料!A:B,2,FALSE)),"无此账户编码请备案后录入!"),"")</f>
        <v/>
      </c>
      <c r="E530" s="321" t="str">
        <f ca="1">IF(COUNTIF(账户资料!A:A,B530)=1,IF(B530="",0,VLOOKUP(B530,账户资料!A:C,3,FALSE)),"")</f>
        <v/>
      </c>
      <c r="F530" s="319" t="s">
        <v>96</v>
      </c>
      <c r="G530" s="322"/>
      <c r="H530" s="322"/>
      <c r="I530" s="323" t="str">
        <f ca="1" t="shared" ref="I530:I593" si="10">IF(ISBLANK(G530),"",IF(I530="",TEXT(NOW(),"yyyy-m-d"),I530))</f>
        <v/>
      </c>
    </row>
    <row r="531" customHeight="1" spans="1:9">
      <c r="A531" s="318" t="str">
        <f ca="1">IF(AND(G531&lt;&gt;"",G531&gt;0),MAX(A$3:A530,MAX(转付款存档!A:A))+1,"")</f>
        <v/>
      </c>
      <c r="B531" s="319" t="s">
        <v>96</v>
      </c>
      <c r="C531" s="319" t="s">
        <v>96</v>
      </c>
      <c r="D531" s="320" t="str">
        <f ca="1">IF(B531&lt;&gt;"",IF(COUNTIF(账户资料!A:A,B531)=1,IF(B531="",0,VLOOKUP(B531,账户资料!A:B,2,FALSE)),"无此账户编码请备案后录入!"),"")</f>
        <v/>
      </c>
      <c r="E531" s="321" t="str">
        <f ca="1">IF(COUNTIF(账户资料!A:A,B531)=1,IF(B531="",0,VLOOKUP(B531,账户资料!A:C,3,FALSE)),"")</f>
        <v/>
      </c>
      <c r="F531" s="319" t="s">
        <v>96</v>
      </c>
      <c r="G531" s="322"/>
      <c r="H531" s="322"/>
      <c r="I531" s="323" t="str">
        <f ca="1" t="shared" si="10"/>
        <v/>
      </c>
    </row>
    <row r="532" customHeight="1" spans="1:9">
      <c r="A532" s="318" t="str">
        <f ca="1">IF(AND(G532&lt;&gt;"",G532&gt;0),MAX(A$3:A531,MAX(转付款存档!A:A))+1,"")</f>
        <v/>
      </c>
      <c r="B532" s="319" t="s">
        <v>96</v>
      </c>
      <c r="C532" s="319" t="s">
        <v>96</v>
      </c>
      <c r="D532" s="320" t="str">
        <f ca="1">IF(B532&lt;&gt;"",IF(COUNTIF(账户资料!A:A,B532)=1,IF(B532="",0,VLOOKUP(B532,账户资料!A:B,2,FALSE)),"无此账户编码请备案后录入!"),"")</f>
        <v/>
      </c>
      <c r="E532" s="321" t="str">
        <f ca="1">IF(COUNTIF(账户资料!A:A,B532)=1,IF(B532="",0,VLOOKUP(B532,账户资料!A:C,3,FALSE)),"")</f>
        <v/>
      </c>
      <c r="F532" s="319" t="s">
        <v>96</v>
      </c>
      <c r="G532" s="322"/>
      <c r="H532" s="322"/>
      <c r="I532" s="323" t="str">
        <f ca="1" t="shared" si="10"/>
        <v/>
      </c>
    </row>
    <row r="533" customHeight="1" spans="1:9">
      <c r="A533" s="318" t="str">
        <f ca="1">IF(AND(G533&lt;&gt;"",G533&gt;0),MAX(A$3:A532,MAX(转付款存档!A:A))+1,"")</f>
        <v/>
      </c>
      <c r="B533" s="319" t="s">
        <v>96</v>
      </c>
      <c r="C533" s="319" t="s">
        <v>96</v>
      </c>
      <c r="D533" s="320" t="str">
        <f ca="1">IF(B533&lt;&gt;"",IF(COUNTIF(账户资料!A:A,B533)=1,IF(B533="",0,VLOOKUP(B533,账户资料!A:B,2,FALSE)),"无此账户编码请备案后录入!"),"")</f>
        <v/>
      </c>
      <c r="E533" s="321" t="str">
        <f ca="1">IF(COUNTIF(账户资料!A:A,B533)=1,IF(B533="",0,VLOOKUP(B533,账户资料!A:C,3,FALSE)),"")</f>
        <v/>
      </c>
      <c r="F533" s="319" t="s">
        <v>96</v>
      </c>
      <c r="G533" s="322"/>
      <c r="H533" s="322"/>
      <c r="I533" s="323" t="str">
        <f ca="1" t="shared" si="10"/>
        <v/>
      </c>
    </row>
    <row r="534" customHeight="1" spans="1:9">
      <c r="A534" s="318" t="str">
        <f ca="1">IF(AND(G534&lt;&gt;"",G534&gt;0),MAX(A$3:A533,MAX(转付款存档!A:A))+1,"")</f>
        <v/>
      </c>
      <c r="B534" s="319" t="s">
        <v>96</v>
      </c>
      <c r="C534" s="319" t="s">
        <v>96</v>
      </c>
      <c r="D534" s="320" t="str">
        <f ca="1">IF(B534&lt;&gt;"",IF(COUNTIF(账户资料!A:A,B534)=1,IF(B534="",0,VLOOKUP(B534,账户资料!A:B,2,FALSE)),"无此账户编码请备案后录入!"),"")</f>
        <v/>
      </c>
      <c r="E534" s="321" t="str">
        <f ca="1">IF(COUNTIF(账户资料!A:A,B534)=1,IF(B534="",0,VLOOKUP(B534,账户资料!A:C,3,FALSE)),"")</f>
        <v/>
      </c>
      <c r="F534" s="319" t="s">
        <v>96</v>
      </c>
      <c r="G534" s="322"/>
      <c r="H534" s="322"/>
      <c r="I534" s="323" t="str">
        <f ca="1" t="shared" si="10"/>
        <v/>
      </c>
    </row>
    <row r="535" customHeight="1" spans="1:9">
      <c r="A535" s="318" t="str">
        <f ca="1">IF(AND(G535&lt;&gt;"",G535&gt;0),MAX(A$3:A534,MAX(转付款存档!A:A))+1,"")</f>
        <v/>
      </c>
      <c r="B535" s="319" t="s">
        <v>96</v>
      </c>
      <c r="C535" s="319" t="s">
        <v>96</v>
      </c>
      <c r="D535" s="320" t="str">
        <f ca="1">IF(B535&lt;&gt;"",IF(COUNTIF(账户资料!A:A,B535)=1,IF(B535="",0,VLOOKUP(B535,账户资料!A:B,2,FALSE)),"无此账户编码请备案后录入!"),"")</f>
        <v/>
      </c>
      <c r="E535" s="321" t="str">
        <f ca="1">IF(COUNTIF(账户资料!A:A,B535)=1,IF(B535="",0,VLOOKUP(B535,账户资料!A:C,3,FALSE)),"")</f>
        <v/>
      </c>
      <c r="F535" s="319" t="s">
        <v>96</v>
      </c>
      <c r="G535" s="322"/>
      <c r="H535" s="322"/>
      <c r="I535" s="323" t="str">
        <f ca="1" t="shared" si="10"/>
        <v/>
      </c>
    </row>
    <row r="536" customHeight="1" spans="1:9">
      <c r="A536" s="318" t="str">
        <f ca="1">IF(AND(G536&lt;&gt;"",G536&gt;0),MAX(A$3:A535,MAX(转付款存档!A:A))+1,"")</f>
        <v/>
      </c>
      <c r="B536" s="319" t="s">
        <v>96</v>
      </c>
      <c r="C536" s="319" t="s">
        <v>96</v>
      </c>
      <c r="D536" s="320" t="str">
        <f ca="1">IF(B536&lt;&gt;"",IF(COUNTIF(账户资料!A:A,B536)=1,IF(B536="",0,VLOOKUP(B536,账户资料!A:B,2,FALSE)),"无此账户编码请备案后录入!"),"")</f>
        <v/>
      </c>
      <c r="E536" s="321" t="str">
        <f ca="1">IF(COUNTIF(账户资料!A:A,B536)=1,IF(B536="",0,VLOOKUP(B536,账户资料!A:C,3,FALSE)),"")</f>
        <v/>
      </c>
      <c r="F536" s="319" t="s">
        <v>96</v>
      </c>
      <c r="G536" s="322"/>
      <c r="H536" s="322"/>
      <c r="I536" s="323" t="str">
        <f ca="1" t="shared" si="10"/>
        <v/>
      </c>
    </row>
    <row r="537" customHeight="1" spans="1:9">
      <c r="A537" s="318" t="str">
        <f ca="1">IF(AND(G537&lt;&gt;"",G537&gt;0),MAX(A$3:A536,MAX(转付款存档!A:A))+1,"")</f>
        <v/>
      </c>
      <c r="B537" s="319" t="s">
        <v>96</v>
      </c>
      <c r="C537" s="319" t="s">
        <v>96</v>
      </c>
      <c r="D537" s="320" t="str">
        <f ca="1">IF(B537&lt;&gt;"",IF(COUNTIF(账户资料!A:A,B537)=1,IF(B537="",0,VLOOKUP(B537,账户资料!A:B,2,FALSE)),"无此账户编码请备案后录入!"),"")</f>
        <v/>
      </c>
      <c r="E537" s="321" t="str">
        <f ca="1">IF(COUNTIF(账户资料!A:A,B537)=1,IF(B537="",0,VLOOKUP(B537,账户资料!A:C,3,FALSE)),"")</f>
        <v/>
      </c>
      <c r="F537" s="319" t="s">
        <v>96</v>
      </c>
      <c r="G537" s="322"/>
      <c r="H537" s="322"/>
      <c r="I537" s="323" t="str">
        <f ca="1" t="shared" si="10"/>
        <v/>
      </c>
    </row>
    <row r="538" customHeight="1" spans="1:9">
      <c r="A538" s="318" t="str">
        <f ca="1">IF(AND(G538&lt;&gt;"",G538&gt;0),MAX(A$3:A537,MAX(转付款存档!A:A))+1,"")</f>
        <v/>
      </c>
      <c r="B538" s="319" t="s">
        <v>96</v>
      </c>
      <c r="C538" s="319" t="s">
        <v>96</v>
      </c>
      <c r="D538" s="320" t="str">
        <f ca="1">IF(B538&lt;&gt;"",IF(COUNTIF(账户资料!A:A,B538)=1,IF(B538="",0,VLOOKUP(B538,账户资料!A:B,2,FALSE)),"无此账户编码请备案后录入!"),"")</f>
        <v/>
      </c>
      <c r="E538" s="321" t="str">
        <f ca="1">IF(COUNTIF(账户资料!A:A,B538)=1,IF(B538="",0,VLOOKUP(B538,账户资料!A:C,3,FALSE)),"")</f>
        <v/>
      </c>
      <c r="F538" s="319" t="s">
        <v>96</v>
      </c>
      <c r="G538" s="322"/>
      <c r="H538" s="322"/>
      <c r="I538" s="323" t="str">
        <f ca="1" t="shared" si="10"/>
        <v/>
      </c>
    </row>
    <row r="539" customHeight="1" spans="1:9">
      <c r="A539" s="318" t="str">
        <f ca="1">IF(AND(G539&lt;&gt;"",G539&gt;0),MAX(A$3:A538,MAX(转付款存档!A:A))+1,"")</f>
        <v/>
      </c>
      <c r="B539" s="319" t="s">
        <v>96</v>
      </c>
      <c r="C539" s="319" t="s">
        <v>96</v>
      </c>
      <c r="D539" s="320" t="str">
        <f ca="1">IF(B539&lt;&gt;"",IF(COUNTIF(账户资料!A:A,B539)=1,IF(B539="",0,VLOOKUP(B539,账户资料!A:B,2,FALSE)),"无此账户编码请备案后录入!"),"")</f>
        <v/>
      </c>
      <c r="E539" s="321" t="str">
        <f ca="1">IF(COUNTIF(账户资料!A:A,B539)=1,IF(B539="",0,VLOOKUP(B539,账户资料!A:C,3,FALSE)),"")</f>
        <v/>
      </c>
      <c r="F539" s="319" t="s">
        <v>96</v>
      </c>
      <c r="G539" s="322"/>
      <c r="H539" s="322"/>
      <c r="I539" s="323" t="str">
        <f ca="1" t="shared" si="10"/>
        <v/>
      </c>
    </row>
    <row r="540" customHeight="1" spans="1:9">
      <c r="A540" s="318" t="str">
        <f ca="1">IF(AND(G540&lt;&gt;"",G540&gt;0),MAX(A$3:A539,MAX(转付款存档!A:A))+1,"")</f>
        <v/>
      </c>
      <c r="B540" s="319" t="s">
        <v>96</v>
      </c>
      <c r="C540" s="319" t="s">
        <v>96</v>
      </c>
      <c r="D540" s="320" t="str">
        <f ca="1">IF(B540&lt;&gt;"",IF(COUNTIF(账户资料!A:A,B540)=1,IF(B540="",0,VLOOKUP(B540,账户资料!A:B,2,FALSE)),"无此账户编码请备案后录入!"),"")</f>
        <v/>
      </c>
      <c r="E540" s="321" t="str">
        <f ca="1">IF(COUNTIF(账户资料!A:A,B540)=1,IF(B540="",0,VLOOKUP(B540,账户资料!A:C,3,FALSE)),"")</f>
        <v/>
      </c>
      <c r="F540" s="319" t="s">
        <v>96</v>
      </c>
      <c r="G540" s="322"/>
      <c r="H540" s="322"/>
      <c r="I540" s="323" t="str">
        <f ca="1" t="shared" si="10"/>
        <v/>
      </c>
    </row>
    <row r="541" customHeight="1" spans="1:9">
      <c r="A541" s="318" t="str">
        <f ca="1">IF(AND(G541&lt;&gt;"",G541&gt;0),MAX(A$3:A540,MAX(转付款存档!A:A))+1,"")</f>
        <v/>
      </c>
      <c r="B541" s="319" t="s">
        <v>96</v>
      </c>
      <c r="C541" s="319" t="s">
        <v>96</v>
      </c>
      <c r="D541" s="320" t="str">
        <f ca="1">IF(B541&lt;&gt;"",IF(COUNTIF(账户资料!A:A,B541)=1,IF(B541="",0,VLOOKUP(B541,账户资料!A:B,2,FALSE)),"无此账户编码请备案后录入!"),"")</f>
        <v/>
      </c>
      <c r="E541" s="321" t="str">
        <f ca="1">IF(COUNTIF(账户资料!A:A,B541)=1,IF(B541="",0,VLOOKUP(B541,账户资料!A:C,3,FALSE)),"")</f>
        <v/>
      </c>
      <c r="F541" s="319" t="s">
        <v>96</v>
      </c>
      <c r="G541" s="322"/>
      <c r="H541" s="322"/>
      <c r="I541" s="323" t="str">
        <f ca="1" t="shared" si="10"/>
        <v/>
      </c>
    </row>
    <row r="542" customHeight="1" spans="1:9">
      <c r="A542" s="318" t="str">
        <f ca="1">IF(AND(G542&lt;&gt;"",G542&gt;0),MAX(A$3:A541,MAX(转付款存档!A:A))+1,"")</f>
        <v/>
      </c>
      <c r="B542" s="319" t="s">
        <v>96</v>
      </c>
      <c r="C542" s="319" t="s">
        <v>96</v>
      </c>
      <c r="D542" s="320" t="str">
        <f ca="1">IF(B542&lt;&gt;"",IF(COUNTIF(账户资料!A:A,B542)=1,IF(B542="",0,VLOOKUP(B542,账户资料!A:B,2,FALSE)),"无此账户编码请备案后录入!"),"")</f>
        <v/>
      </c>
      <c r="E542" s="321" t="str">
        <f ca="1">IF(COUNTIF(账户资料!A:A,B542)=1,IF(B542="",0,VLOOKUP(B542,账户资料!A:C,3,FALSE)),"")</f>
        <v/>
      </c>
      <c r="F542" s="319" t="s">
        <v>96</v>
      </c>
      <c r="G542" s="322"/>
      <c r="H542" s="322"/>
      <c r="I542" s="323" t="str">
        <f ca="1" t="shared" si="10"/>
        <v/>
      </c>
    </row>
    <row r="543" customHeight="1" spans="1:9">
      <c r="A543" s="318" t="str">
        <f ca="1">IF(AND(G543&lt;&gt;"",G543&gt;0),MAX(A$3:A542,MAX(转付款存档!A:A))+1,"")</f>
        <v/>
      </c>
      <c r="B543" s="319" t="s">
        <v>96</v>
      </c>
      <c r="C543" s="319" t="s">
        <v>96</v>
      </c>
      <c r="D543" s="320" t="str">
        <f ca="1">IF(B543&lt;&gt;"",IF(COUNTIF(账户资料!A:A,B543)=1,IF(B543="",0,VLOOKUP(B543,账户资料!A:B,2,FALSE)),"无此账户编码请备案后录入!"),"")</f>
        <v/>
      </c>
      <c r="E543" s="321" t="str">
        <f ca="1">IF(COUNTIF(账户资料!A:A,B543)=1,IF(B543="",0,VLOOKUP(B543,账户资料!A:C,3,FALSE)),"")</f>
        <v/>
      </c>
      <c r="F543" s="319" t="s">
        <v>96</v>
      </c>
      <c r="G543" s="322"/>
      <c r="H543" s="322"/>
      <c r="I543" s="323" t="str">
        <f ca="1" t="shared" si="10"/>
        <v/>
      </c>
    </row>
    <row r="544" customHeight="1" spans="1:9">
      <c r="A544" s="318" t="str">
        <f ca="1">IF(AND(G544&lt;&gt;"",G544&gt;0),MAX(A$3:A543,MAX(转付款存档!A:A))+1,"")</f>
        <v/>
      </c>
      <c r="B544" s="319" t="s">
        <v>96</v>
      </c>
      <c r="C544" s="319" t="s">
        <v>96</v>
      </c>
      <c r="D544" s="320" t="str">
        <f ca="1">IF(B544&lt;&gt;"",IF(COUNTIF(账户资料!A:A,B544)=1,IF(B544="",0,VLOOKUP(B544,账户资料!A:B,2,FALSE)),"无此账户编码请备案后录入!"),"")</f>
        <v/>
      </c>
      <c r="E544" s="321" t="str">
        <f ca="1">IF(COUNTIF(账户资料!A:A,B544)=1,IF(B544="",0,VLOOKUP(B544,账户资料!A:C,3,FALSE)),"")</f>
        <v/>
      </c>
      <c r="F544" s="319" t="s">
        <v>96</v>
      </c>
      <c r="G544" s="322"/>
      <c r="H544" s="322"/>
      <c r="I544" s="323" t="str">
        <f ca="1" t="shared" si="10"/>
        <v/>
      </c>
    </row>
    <row r="545" customHeight="1" spans="1:9">
      <c r="A545" s="318" t="str">
        <f ca="1">IF(AND(G545&lt;&gt;"",G545&gt;0),MAX(A$3:A544,MAX(转付款存档!A:A))+1,"")</f>
        <v/>
      </c>
      <c r="B545" s="319" t="s">
        <v>96</v>
      </c>
      <c r="C545" s="319" t="s">
        <v>96</v>
      </c>
      <c r="D545" s="320" t="str">
        <f ca="1">IF(B545&lt;&gt;"",IF(COUNTIF(账户资料!A:A,B545)=1,IF(B545="",0,VLOOKUP(B545,账户资料!A:B,2,FALSE)),"无此账户编码请备案后录入!"),"")</f>
        <v/>
      </c>
      <c r="E545" s="321" t="str">
        <f ca="1">IF(COUNTIF(账户资料!A:A,B545)=1,IF(B545="",0,VLOOKUP(B545,账户资料!A:C,3,FALSE)),"")</f>
        <v/>
      </c>
      <c r="F545" s="319" t="s">
        <v>96</v>
      </c>
      <c r="G545" s="322"/>
      <c r="H545" s="322"/>
      <c r="I545" s="323" t="str">
        <f ca="1" t="shared" si="10"/>
        <v/>
      </c>
    </row>
    <row r="546" customHeight="1" spans="1:9">
      <c r="A546" s="318" t="str">
        <f ca="1">IF(AND(G546&lt;&gt;"",G546&gt;0),MAX(A$3:A545,MAX(转付款存档!A:A))+1,"")</f>
        <v/>
      </c>
      <c r="B546" s="319" t="s">
        <v>96</v>
      </c>
      <c r="C546" s="319" t="s">
        <v>96</v>
      </c>
      <c r="D546" s="320" t="str">
        <f ca="1">IF(B546&lt;&gt;"",IF(COUNTIF(账户资料!A:A,B546)=1,IF(B546="",0,VLOOKUP(B546,账户资料!A:B,2,FALSE)),"无此账户编码请备案后录入!"),"")</f>
        <v/>
      </c>
      <c r="E546" s="321" t="str">
        <f ca="1">IF(COUNTIF(账户资料!A:A,B546)=1,IF(B546="",0,VLOOKUP(B546,账户资料!A:C,3,FALSE)),"")</f>
        <v/>
      </c>
      <c r="F546" s="319" t="s">
        <v>96</v>
      </c>
      <c r="G546" s="322"/>
      <c r="H546" s="322"/>
      <c r="I546" s="323" t="str">
        <f ca="1" t="shared" si="10"/>
        <v/>
      </c>
    </row>
    <row r="547" customHeight="1" spans="1:9">
      <c r="A547" s="318" t="str">
        <f ca="1">IF(AND(G547&lt;&gt;"",G547&gt;0),MAX(A$3:A546,MAX(转付款存档!A:A))+1,"")</f>
        <v/>
      </c>
      <c r="B547" s="319" t="s">
        <v>96</v>
      </c>
      <c r="C547" s="319" t="s">
        <v>96</v>
      </c>
      <c r="D547" s="320" t="str">
        <f ca="1">IF(B547&lt;&gt;"",IF(COUNTIF(账户资料!A:A,B547)=1,IF(B547="",0,VLOOKUP(B547,账户资料!A:B,2,FALSE)),"无此账户编码请备案后录入!"),"")</f>
        <v/>
      </c>
      <c r="E547" s="321" t="str">
        <f ca="1">IF(COUNTIF(账户资料!A:A,B547)=1,IF(B547="",0,VLOOKUP(B547,账户资料!A:C,3,FALSE)),"")</f>
        <v/>
      </c>
      <c r="F547" s="319" t="s">
        <v>96</v>
      </c>
      <c r="G547" s="322"/>
      <c r="H547" s="322"/>
      <c r="I547" s="323" t="str">
        <f ca="1" t="shared" si="10"/>
        <v/>
      </c>
    </row>
    <row r="548" customHeight="1" spans="1:9">
      <c r="A548" s="318" t="str">
        <f ca="1">IF(AND(G548&lt;&gt;"",G548&gt;0),MAX(A$3:A547,MAX(转付款存档!A:A))+1,"")</f>
        <v/>
      </c>
      <c r="B548" s="319" t="s">
        <v>96</v>
      </c>
      <c r="C548" s="319" t="s">
        <v>96</v>
      </c>
      <c r="D548" s="320" t="str">
        <f ca="1">IF(B548&lt;&gt;"",IF(COUNTIF(账户资料!A:A,B548)=1,IF(B548="",0,VLOOKUP(B548,账户资料!A:B,2,FALSE)),"无此账户编码请备案后录入!"),"")</f>
        <v/>
      </c>
      <c r="E548" s="321" t="str">
        <f ca="1">IF(COUNTIF(账户资料!A:A,B548)=1,IF(B548="",0,VLOOKUP(B548,账户资料!A:C,3,FALSE)),"")</f>
        <v/>
      </c>
      <c r="F548" s="319" t="s">
        <v>96</v>
      </c>
      <c r="G548" s="322"/>
      <c r="H548" s="322"/>
      <c r="I548" s="323" t="str">
        <f ca="1" t="shared" si="10"/>
        <v/>
      </c>
    </row>
    <row r="549" customHeight="1" spans="1:9">
      <c r="A549" s="318" t="str">
        <f ca="1">IF(AND(G549&lt;&gt;"",G549&gt;0),MAX(A$3:A548,MAX(转付款存档!A:A))+1,"")</f>
        <v/>
      </c>
      <c r="B549" s="319" t="s">
        <v>96</v>
      </c>
      <c r="C549" s="319" t="s">
        <v>96</v>
      </c>
      <c r="D549" s="320" t="str">
        <f ca="1">IF(B549&lt;&gt;"",IF(COUNTIF(账户资料!A:A,B549)=1,IF(B549="",0,VLOOKUP(B549,账户资料!A:B,2,FALSE)),"无此账户编码请备案后录入!"),"")</f>
        <v/>
      </c>
      <c r="E549" s="321" t="str">
        <f ca="1">IF(COUNTIF(账户资料!A:A,B549)=1,IF(B549="",0,VLOOKUP(B549,账户资料!A:C,3,FALSE)),"")</f>
        <v/>
      </c>
      <c r="F549" s="319" t="s">
        <v>96</v>
      </c>
      <c r="G549" s="322"/>
      <c r="H549" s="322"/>
      <c r="I549" s="323" t="str">
        <f ca="1" t="shared" si="10"/>
        <v/>
      </c>
    </row>
    <row r="550" customHeight="1" spans="1:9">
      <c r="A550" s="318" t="str">
        <f ca="1">IF(AND(G550&lt;&gt;"",G550&gt;0),MAX(A$3:A549,MAX(转付款存档!A:A))+1,"")</f>
        <v/>
      </c>
      <c r="B550" s="319" t="s">
        <v>96</v>
      </c>
      <c r="C550" s="319" t="s">
        <v>96</v>
      </c>
      <c r="D550" s="320" t="str">
        <f ca="1">IF(B550&lt;&gt;"",IF(COUNTIF(账户资料!A:A,B550)=1,IF(B550="",0,VLOOKUP(B550,账户资料!A:B,2,FALSE)),"无此账户编码请备案后录入!"),"")</f>
        <v/>
      </c>
      <c r="E550" s="321" t="str">
        <f ca="1">IF(COUNTIF(账户资料!A:A,B550)=1,IF(B550="",0,VLOOKUP(B550,账户资料!A:C,3,FALSE)),"")</f>
        <v/>
      </c>
      <c r="F550" s="319" t="s">
        <v>96</v>
      </c>
      <c r="G550" s="322"/>
      <c r="H550" s="322"/>
      <c r="I550" s="323" t="str">
        <f ca="1" t="shared" si="10"/>
        <v/>
      </c>
    </row>
    <row r="551" customHeight="1" spans="1:9">
      <c r="A551" s="318" t="str">
        <f ca="1">IF(AND(G551&lt;&gt;"",G551&gt;0),MAX(A$3:A550,MAX(转付款存档!A:A))+1,"")</f>
        <v/>
      </c>
      <c r="B551" s="319" t="s">
        <v>96</v>
      </c>
      <c r="C551" s="319" t="s">
        <v>96</v>
      </c>
      <c r="D551" s="320" t="str">
        <f ca="1">IF(B551&lt;&gt;"",IF(COUNTIF(账户资料!A:A,B551)=1,IF(B551="",0,VLOOKUP(B551,账户资料!A:B,2,FALSE)),"无此账户编码请备案后录入!"),"")</f>
        <v/>
      </c>
      <c r="E551" s="321" t="str">
        <f ca="1">IF(COUNTIF(账户资料!A:A,B551)=1,IF(B551="",0,VLOOKUP(B551,账户资料!A:C,3,FALSE)),"")</f>
        <v/>
      </c>
      <c r="F551" s="319" t="s">
        <v>96</v>
      </c>
      <c r="G551" s="322"/>
      <c r="H551" s="322"/>
      <c r="I551" s="323" t="str">
        <f ca="1" t="shared" si="10"/>
        <v/>
      </c>
    </row>
    <row r="552" customHeight="1" spans="1:9">
      <c r="A552" s="318" t="str">
        <f ca="1">IF(AND(G552&lt;&gt;"",G552&gt;0),MAX(A$3:A551,MAX(转付款存档!A:A))+1,"")</f>
        <v/>
      </c>
      <c r="B552" s="319" t="s">
        <v>96</v>
      </c>
      <c r="C552" s="319" t="s">
        <v>96</v>
      </c>
      <c r="D552" s="320" t="str">
        <f ca="1">IF(B552&lt;&gt;"",IF(COUNTIF(账户资料!A:A,B552)=1,IF(B552="",0,VLOOKUP(B552,账户资料!A:B,2,FALSE)),"无此账户编码请备案后录入!"),"")</f>
        <v/>
      </c>
      <c r="E552" s="321" t="str">
        <f ca="1">IF(COUNTIF(账户资料!A:A,B552)=1,IF(B552="",0,VLOOKUP(B552,账户资料!A:C,3,FALSE)),"")</f>
        <v/>
      </c>
      <c r="F552" s="319" t="s">
        <v>96</v>
      </c>
      <c r="G552" s="322"/>
      <c r="H552" s="322"/>
      <c r="I552" s="323" t="str">
        <f ca="1" t="shared" si="10"/>
        <v/>
      </c>
    </row>
    <row r="553" customHeight="1" spans="1:9">
      <c r="A553" s="318" t="str">
        <f ca="1">IF(AND(G553&lt;&gt;"",G553&gt;0),MAX(A$3:A552,MAX(转付款存档!A:A))+1,"")</f>
        <v/>
      </c>
      <c r="B553" s="319" t="s">
        <v>96</v>
      </c>
      <c r="C553" s="319" t="s">
        <v>96</v>
      </c>
      <c r="D553" s="320" t="str">
        <f ca="1">IF(B553&lt;&gt;"",IF(COUNTIF(账户资料!A:A,B553)=1,IF(B553="",0,VLOOKUP(B553,账户资料!A:B,2,FALSE)),"无此账户编码请备案后录入!"),"")</f>
        <v/>
      </c>
      <c r="E553" s="321" t="str">
        <f ca="1">IF(COUNTIF(账户资料!A:A,B553)=1,IF(B553="",0,VLOOKUP(B553,账户资料!A:C,3,FALSE)),"")</f>
        <v/>
      </c>
      <c r="F553" s="319" t="s">
        <v>96</v>
      </c>
      <c r="G553" s="322"/>
      <c r="H553" s="322"/>
      <c r="I553" s="323" t="str">
        <f ca="1" t="shared" si="10"/>
        <v/>
      </c>
    </row>
    <row r="554" customHeight="1" spans="1:9">
      <c r="A554" s="318" t="str">
        <f ca="1">IF(AND(G554&lt;&gt;"",G554&gt;0),MAX(A$3:A553,MAX(转付款存档!A:A))+1,"")</f>
        <v/>
      </c>
      <c r="B554" s="319" t="s">
        <v>96</v>
      </c>
      <c r="C554" s="319" t="s">
        <v>96</v>
      </c>
      <c r="D554" s="320" t="str">
        <f ca="1">IF(B554&lt;&gt;"",IF(COUNTIF(账户资料!A:A,B554)=1,IF(B554="",0,VLOOKUP(B554,账户资料!A:B,2,FALSE)),"无此账户编码请备案后录入!"),"")</f>
        <v/>
      </c>
      <c r="E554" s="321" t="str">
        <f ca="1">IF(COUNTIF(账户资料!A:A,B554)=1,IF(B554="",0,VLOOKUP(B554,账户资料!A:C,3,FALSE)),"")</f>
        <v/>
      </c>
      <c r="F554" s="319" t="s">
        <v>96</v>
      </c>
      <c r="G554" s="322"/>
      <c r="H554" s="322"/>
      <c r="I554" s="323" t="str">
        <f ca="1" t="shared" si="10"/>
        <v/>
      </c>
    </row>
    <row r="555" customHeight="1" spans="1:9">
      <c r="A555" s="318" t="str">
        <f ca="1">IF(AND(G555&lt;&gt;"",G555&gt;0),MAX(A$3:A554,MAX(转付款存档!A:A))+1,"")</f>
        <v/>
      </c>
      <c r="B555" s="319" t="s">
        <v>96</v>
      </c>
      <c r="C555" s="319" t="s">
        <v>96</v>
      </c>
      <c r="D555" s="320" t="str">
        <f ca="1">IF(B555&lt;&gt;"",IF(COUNTIF(账户资料!A:A,B555)=1,IF(B555="",0,VLOOKUP(B555,账户资料!A:B,2,FALSE)),"无此账户编码请备案后录入!"),"")</f>
        <v/>
      </c>
      <c r="E555" s="321" t="str">
        <f ca="1">IF(COUNTIF(账户资料!A:A,B555)=1,IF(B555="",0,VLOOKUP(B555,账户资料!A:C,3,FALSE)),"")</f>
        <v/>
      </c>
      <c r="F555" s="319" t="s">
        <v>96</v>
      </c>
      <c r="G555" s="322"/>
      <c r="H555" s="322"/>
      <c r="I555" s="323" t="str">
        <f ca="1" t="shared" si="10"/>
        <v/>
      </c>
    </row>
    <row r="556" customHeight="1" spans="1:9">
      <c r="A556" s="318" t="str">
        <f ca="1">IF(AND(G556&lt;&gt;"",G556&gt;0),MAX(A$3:A555,MAX(转付款存档!A:A))+1,"")</f>
        <v/>
      </c>
      <c r="B556" s="319" t="s">
        <v>96</v>
      </c>
      <c r="C556" s="319" t="s">
        <v>96</v>
      </c>
      <c r="D556" s="320" t="str">
        <f ca="1">IF(B556&lt;&gt;"",IF(COUNTIF(账户资料!A:A,B556)=1,IF(B556="",0,VLOOKUP(B556,账户资料!A:B,2,FALSE)),"无此账户编码请备案后录入!"),"")</f>
        <v/>
      </c>
      <c r="E556" s="321" t="str">
        <f ca="1">IF(COUNTIF(账户资料!A:A,B556)=1,IF(B556="",0,VLOOKUP(B556,账户资料!A:C,3,FALSE)),"")</f>
        <v/>
      </c>
      <c r="F556" s="319" t="s">
        <v>96</v>
      </c>
      <c r="G556" s="322"/>
      <c r="H556" s="322"/>
      <c r="I556" s="323" t="str">
        <f ca="1" t="shared" si="10"/>
        <v/>
      </c>
    </row>
    <row r="557" customHeight="1" spans="1:9">
      <c r="A557" s="318" t="str">
        <f ca="1">IF(AND(G557&lt;&gt;"",G557&gt;0),MAX(A$3:A556,MAX(转付款存档!A:A))+1,"")</f>
        <v/>
      </c>
      <c r="B557" s="319" t="s">
        <v>96</v>
      </c>
      <c r="C557" s="319" t="s">
        <v>96</v>
      </c>
      <c r="D557" s="320" t="str">
        <f ca="1">IF(B557&lt;&gt;"",IF(COUNTIF(账户资料!A:A,B557)=1,IF(B557="",0,VLOOKUP(B557,账户资料!A:B,2,FALSE)),"无此账户编码请备案后录入!"),"")</f>
        <v/>
      </c>
      <c r="E557" s="321" t="str">
        <f ca="1">IF(COUNTIF(账户资料!A:A,B557)=1,IF(B557="",0,VLOOKUP(B557,账户资料!A:C,3,FALSE)),"")</f>
        <v/>
      </c>
      <c r="F557" s="319" t="s">
        <v>96</v>
      </c>
      <c r="G557" s="322"/>
      <c r="H557" s="322"/>
      <c r="I557" s="323" t="str">
        <f ca="1" t="shared" si="10"/>
        <v/>
      </c>
    </row>
    <row r="558" customHeight="1" spans="1:9">
      <c r="A558" s="318" t="str">
        <f ca="1">IF(AND(G558&lt;&gt;"",G558&gt;0),MAX(A$3:A557,MAX(转付款存档!A:A))+1,"")</f>
        <v/>
      </c>
      <c r="B558" s="319" t="s">
        <v>96</v>
      </c>
      <c r="C558" s="319" t="s">
        <v>96</v>
      </c>
      <c r="D558" s="320" t="str">
        <f ca="1">IF(B558&lt;&gt;"",IF(COUNTIF(账户资料!A:A,B558)=1,IF(B558="",0,VLOOKUP(B558,账户资料!A:B,2,FALSE)),"无此账户编码请备案后录入!"),"")</f>
        <v/>
      </c>
      <c r="E558" s="321" t="str">
        <f ca="1">IF(COUNTIF(账户资料!A:A,B558)=1,IF(B558="",0,VLOOKUP(B558,账户资料!A:C,3,FALSE)),"")</f>
        <v/>
      </c>
      <c r="F558" s="319" t="s">
        <v>96</v>
      </c>
      <c r="G558" s="322"/>
      <c r="H558" s="322"/>
      <c r="I558" s="323" t="str">
        <f ca="1" t="shared" si="10"/>
        <v/>
      </c>
    </row>
    <row r="559" customHeight="1" spans="1:9">
      <c r="A559" s="318" t="str">
        <f ca="1">IF(AND(G559&lt;&gt;"",G559&gt;0),MAX(A$3:A558,MAX(转付款存档!A:A))+1,"")</f>
        <v/>
      </c>
      <c r="B559" s="319" t="s">
        <v>96</v>
      </c>
      <c r="C559" s="319" t="s">
        <v>96</v>
      </c>
      <c r="D559" s="320" t="str">
        <f ca="1">IF(B559&lt;&gt;"",IF(COUNTIF(账户资料!A:A,B559)=1,IF(B559="",0,VLOOKUP(B559,账户资料!A:B,2,FALSE)),"无此账户编码请备案后录入!"),"")</f>
        <v/>
      </c>
      <c r="E559" s="321" t="str">
        <f ca="1">IF(COUNTIF(账户资料!A:A,B559)=1,IF(B559="",0,VLOOKUP(B559,账户资料!A:C,3,FALSE)),"")</f>
        <v/>
      </c>
      <c r="F559" s="319" t="s">
        <v>96</v>
      </c>
      <c r="G559" s="322"/>
      <c r="H559" s="322"/>
      <c r="I559" s="323" t="str">
        <f ca="1" t="shared" si="10"/>
        <v/>
      </c>
    </row>
    <row r="560" customHeight="1" spans="1:9">
      <c r="A560" s="318" t="str">
        <f ca="1">IF(AND(G560&lt;&gt;"",G560&gt;0),MAX(A$3:A559,MAX(转付款存档!A:A))+1,"")</f>
        <v/>
      </c>
      <c r="B560" s="319" t="s">
        <v>96</v>
      </c>
      <c r="C560" s="319" t="s">
        <v>96</v>
      </c>
      <c r="D560" s="320" t="str">
        <f ca="1">IF(B560&lt;&gt;"",IF(COUNTIF(账户资料!A:A,B560)=1,IF(B560="",0,VLOOKUP(B560,账户资料!A:B,2,FALSE)),"无此账户编码请备案后录入!"),"")</f>
        <v/>
      </c>
      <c r="E560" s="321" t="str">
        <f ca="1">IF(COUNTIF(账户资料!A:A,B560)=1,IF(B560="",0,VLOOKUP(B560,账户资料!A:C,3,FALSE)),"")</f>
        <v/>
      </c>
      <c r="F560" s="319" t="s">
        <v>96</v>
      </c>
      <c r="G560" s="322"/>
      <c r="H560" s="322"/>
      <c r="I560" s="323" t="str">
        <f ca="1" t="shared" si="10"/>
        <v/>
      </c>
    </row>
    <row r="561" customHeight="1" spans="1:9">
      <c r="A561" s="318" t="str">
        <f ca="1">IF(AND(G561&lt;&gt;"",G561&gt;0),MAX(A$3:A560,MAX(转付款存档!A:A))+1,"")</f>
        <v/>
      </c>
      <c r="B561" s="319" t="s">
        <v>96</v>
      </c>
      <c r="C561" s="319" t="s">
        <v>96</v>
      </c>
      <c r="D561" s="320" t="str">
        <f ca="1">IF(B561&lt;&gt;"",IF(COUNTIF(账户资料!A:A,B561)=1,IF(B561="",0,VLOOKUP(B561,账户资料!A:B,2,FALSE)),"无此账户编码请备案后录入!"),"")</f>
        <v/>
      </c>
      <c r="E561" s="321" t="str">
        <f ca="1">IF(COUNTIF(账户资料!A:A,B561)=1,IF(B561="",0,VLOOKUP(B561,账户资料!A:C,3,FALSE)),"")</f>
        <v/>
      </c>
      <c r="F561" s="319" t="s">
        <v>96</v>
      </c>
      <c r="G561" s="322"/>
      <c r="H561" s="322"/>
      <c r="I561" s="323" t="str">
        <f ca="1" t="shared" si="10"/>
        <v/>
      </c>
    </row>
    <row r="562" customHeight="1" spans="1:9">
      <c r="A562" s="318" t="str">
        <f ca="1">IF(AND(G562&lt;&gt;"",G562&gt;0),MAX(A$3:A561,MAX(转付款存档!A:A))+1,"")</f>
        <v/>
      </c>
      <c r="B562" s="319" t="s">
        <v>96</v>
      </c>
      <c r="C562" s="319" t="s">
        <v>96</v>
      </c>
      <c r="D562" s="320" t="str">
        <f ca="1">IF(B562&lt;&gt;"",IF(COUNTIF(账户资料!A:A,B562)=1,IF(B562="",0,VLOOKUP(B562,账户资料!A:B,2,FALSE)),"无此账户编码请备案后录入!"),"")</f>
        <v/>
      </c>
      <c r="E562" s="321" t="str">
        <f ca="1">IF(COUNTIF(账户资料!A:A,B562)=1,IF(B562="",0,VLOOKUP(B562,账户资料!A:C,3,FALSE)),"")</f>
        <v/>
      </c>
      <c r="F562" s="319" t="s">
        <v>96</v>
      </c>
      <c r="G562" s="322"/>
      <c r="H562" s="322"/>
      <c r="I562" s="323" t="str">
        <f ca="1" t="shared" si="10"/>
        <v/>
      </c>
    </row>
    <row r="563" customHeight="1" spans="1:9">
      <c r="A563" s="318" t="str">
        <f ca="1">IF(AND(G563&lt;&gt;"",G563&gt;0),MAX(A$3:A562,MAX(转付款存档!A:A))+1,"")</f>
        <v/>
      </c>
      <c r="B563" s="319" t="s">
        <v>96</v>
      </c>
      <c r="C563" s="319" t="s">
        <v>96</v>
      </c>
      <c r="D563" s="320" t="str">
        <f ca="1">IF(B563&lt;&gt;"",IF(COUNTIF(账户资料!A:A,B563)=1,IF(B563="",0,VLOOKUP(B563,账户资料!A:B,2,FALSE)),"无此账户编码请备案后录入!"),"")</f>
        <v/>
      </c>
      <c r="E563" s="321" t="str">
        <f ca="1">IF(COUNTIF(账户资料!A:A,B563)=1,IF(B563="",0,VLOOKUP(B563,账户资料!A:C,3,FALSE)),"")</f>
        <v/>
      </c>
      <c r="F563" s="319" t="s">
        <v>96</v>
      </c>
      <c r="G563" s="322"/>
      <c r="H563" s="322"/>
      <c r="I563" s="323" t="str">
        <f ca="1" t="shared" si="10"/>
        <v/>
      </c>
    </row>
    <row r="564" customHeight="1" spans="1:9">
      <c r="A564" s="318" t="str">
        <f ca="1">IF(AND(G564&lt;&gt;"",G564&gt;0),MAX(A$3:A563,MAX(转付款存档!A:A))+1,"")</f>
        <v/>
      </c>
      <c r="B564" s="319" t="s">
        <v>96</v>
      </c>
      <c r="C564" s="319" t="s">
        <v>96</v>
      </c>
      <c r="D564" s="320" t="str">
        <f ca="1">IF(B564&lt;&gt;"",IF(COUNTIF(账户资料!A:A,B564)=1,IF(B564="",0,VLOOKUP(B564,账户资料!A:B,2,FALSE)),"无此账户编码请备案后录入!"),"")</f>
        <v/>
      </c>
      <c r="E564" s="321" t="str">
        <f ca="1">IF(COUNTIF(账户资料!A:A,B564)=1,IF(B564="",0,VLOOKUP(B564,账户资料!A:C,3,FALSE)),"")</f>
        <v/>
      </c>
      <c r="F564" s="319" t="s">
        <v>96</v>
      </c>
      <c r="G564" s="322"/>
      <c r="H564" s="322"/>
      <c r="I564" s="323" t="str">
        <f ca="1" t="shared" si="10"/>
        <v/>
      </c>
    </row>
    <row r="565" customHeight="1" spans="1:9">
      <c r="A565" s="318" t="str">
        <f ca="1">IF(AND(G565&lt;&gt;"",G565&gt;0),MAX(A$3:A564,MAX(转付款存档!A:A))+1,"")</f>
        <v/>
      </c>
      <c r="B565" s="319" t="s">
        <v>96</v>
      </c>
      <c r="C565" s="319" t="s">
        <v>96</v>
      </c>
      <c r="D565" s="320" t="str">
        <f ca="1">IF(B565&lt;&gt;"",IF(COUNTIF(账户资料!A:A,B565)=1,IF(B565="",0,VLOOKUP(B565,账户资料!A:B,2,FALSE)),"无此账户编码请备案后录入!"),"")</f>
        <v/>
      </c>
      <c r="E565" s="321" t="str">
        <f ca="1">IF(COUNTIF(账户资料!A:A,B565)=1,IF(B565="",0,VLOOKUP(B565,账户资料!A:C,3,FALSE)),"")</f>
        <v/>
      </c>
      <c r="F565" s="319" t="s">
        <v>96</v>
      </c>
      <c r="G565" s="322"/>
      <c r="H565" s="322"/>
      <c r="I565" s="323" t="str">
        <f ca="1" t="shared" si="10"/>
        <v/>
      </c>
    </row>
    <row r="566" customHeight="1" spans="1:9">
      <c r="A566" s="318" t="str">
        <f ca="1">IF(AND(G566&lt;&gt;"",G566&gt;0),MAX(A$3:A565,MAX(转付款存档!A:A))+1,"")</f>
        <v/>
      </c>
      <c r="B566" s="319" t="s">
        <v>96</v>
      </c>
      <c r="C566" s="319" t="s">
        <v>96</v>
      </c>
      <c r="D566" s="320" t="str">
        <f ca="1">IF(B566&lt;&gt;"",IF(COUNTIF(账户资料!A:A,B566)=1,IF(B566="",0,VLOOKUP(B566,账户资料!A:B,2,FALSE)),"无此账户编码请备案后录入!"),"")</f>
        <v/>
      </c>
      <c r="E566" s="321" t="str">
        <f ca="1">IF(COUNTIF(账户资料!A:A,B566)=1,IF(B566="",0,VLOOKUP(B566,账户资料!A:C,3,FALSE)),"")</f>
        <v/>
      </c>
      <c r="F566" s="319" t="s">
        <v>96</v>
      </c>
      <c r="G566" s="322"/>
      <c r="H566" s="322"/>
      <c r="I566" s="323" t="str">
        <f ca="1" t="shared" si="10"/>
        <v/>
      </c>
    </row>
    <row r="567" customHeight="1" spans="1:9">
      <c r="A567" s="318" t="str">
        <f ca="1">IF(AND(G567&lt;&gt;"",G567&gt;0),MAX(A$3:A566,MAX(转付款存档!A:A))+1,"")</f>
        <v/>
      </c>
      <c r="B567" s="319" t="s">
        <v>96</v>
      </c>
      <c r="C567" s="319" t="s">
        <v>96</v>
      </c>
      <c r="D567" s="320" t="str">
        <f ca="1">IF(B567&lt;&gt;"",IF(COUNTIF(账户资料!A:A,B567)=1,IF(B567="",0,VLOOKUP(B567,账户资料!A:B,2,FALSE)),"无此账户编码请备案后录入!"),"")</f>
        <v/>
      </c>
      <c r="E567" s="321" t="str">
        <f ca="1">IF(COUNTIF(账户资料!A:A,B567)=1,IF(B567="",0,VLOOKUP(B567,账户资料!A:C,3,FALSE)),"")</f>
        <v/>
      </c>
      <c r="F567" s="319" t="s">
        <v>96</v>
      </c>
      <c r="G567" s="322"/>
      <c r="H567" s="322"/>
      <c r="I567" s="323" t="str">
        <f ca="1" t="shared" si="10"/>
        <v/>
      </c>
    </row>
    <row r="568" customHeight="1" spans="1:9">
      <c r="A568" s="318" t="str">
        <f ca="1">IF(AND(G568&lt;&gt;"",G568&gt;0),MAX(A$3:A567,MAX(转付款存档!A:A))+1,"")</f>
        <v/>
      </c>
      <c r="B568" s="319" t="s">
        <v>96</v>
      </c>
      <c r="C568" s="319" t="s">
        <v>96</v>
      </c>
      <c r="D568" s="320" t="str">
        <f ca="1">IF(B568&lt;&gt;"",IF(COUNTIF(账户资料!A:A,B568)=1,IF(B568="",0,VLOOKUP(B568,账户资料!A:B,2,FALSE)),"无此账户编码请备案后录入!"),"")</f>
        <v/>
      </c>
      <c r="E568" s="321" t="str">
        <f ca="1">IF(COUNTIF(账户资料!A:A,B568)=1,IF(B568="",0,VLOOKUP(B568,账户资料!A:C,3,FALSE)),"")</f>
        <v/>
      </c>
      <c r="F568" s="319" t="s">
        <v>96</v>
      </c>
      <c r="G568" s="322"/>
      <c r="H568" s="322"/>
      <c r="I568" s="323" t="str">
        <f ca="1" t="shared" si="10"/>
        <v/>
      </c>
    </row>
    <row r="569" customHeight="1" spans="1:9">
      <c r="A569" s="318" t="str">
        <f ca="1">IF(AND(G569&lt;&gt;"",G569&gt;0),MAX(A$3:A568,MAX(转付款存档!A:A))+1,"")</f>
        <v/>
      </c>
      <c r="B569" s="319" t="s">
        <v>96</v>
      </c>
      <c r="C569" s="319" t="s">
        <v>96</v>
      </c>
      <c r="D569" s="320" t="str">
        <f ca="1">IF(B569&lt;&gt;"",IF(COUNTIF(账户资料!A:A,B569)=1,IF(B569="",0,VLOOKUP(B569,账户资料!A:B,2,FALSE)),"无此账户编码请备案后录入!"),"")</f>
        <v/>
      </c>
      <c r="E569" s="321" t="str">
        <f ca="1">IF(COUNTIF(账户资料!A:A,B569)=1,IF(B569="",0,VLOOKUP(B569,账户资料!A:C,3,FALSE)),"")</f>
        <v/>
      </c>
      <c r="F569" s="319" t="s">
        <v>96</v>
      </c>
      <c r="G569" s="322"/>
      <c r="H569" s="322"/>
      <c r="I569" s="323" t="str">
        <f ca="1" t="shared" si="10"/>
        <v/>
      </c>
    </row>
    <row r="570" customHeight="1" spans="1:9">
      <c r="A570" s="318" t="str">
        <f ca="1">IF(AND(G570&lt;&gt;"",G570&gt;0),MAX(A$3:A569,MAX(转付款存档!A:A))+1,"")</f>
        <v/>
      </c>
      <c r="B570" s="319" t="s">
        <v>96</v>
      </c>
      <c r="C570" s="319" t="s">
        <v>96</v>
      </c>
      <c r="D570" s="320" t="str">
        <f ca="1">IF(B570&lt;&gt;"",IF(COUNTIF(账户资料!A:A,B570)=1,IF(B570="",0,VLOOKUP(B570,账户资料!A:B,2,FALSE)),"无此账户编码请备案后录入!"),"")</f>
        <v/>
      </c>
      <c r="E570" s="321" t="str">
        <f ca="1">IF(COUNTIF(账户资料!A:A,B570)=1,IF(B570="",0,VLOOKUP(B570,账户资料!A:C,3,FALSE)),"")</f>
        <v/>
      </c>
      <c r="F570" s="319" t="s">
        <v>96</v>
      </c>
      <c r="G570" s="322"/>
      <c r="H570" s="322"/>
      <c r="I570" s="323" t="str">
        <f ca="1" t="shared" si="10"/>
        <v/>
      </c>
    </row>
    <row r="571" customHeight="1" spans="1:9">
      <c r="A571" s="318" t="str">
        <f ca="1">IF(AND(G571&lt;&gt;"",G571&gt;0),MAX(A$3:A570,MAX(转付款存档!A:A))+1,"")</f>
        <v/>
      </c>
      <c r="B571" s="319" t="s">
        <v>96</v>
      </c>
      <c r="C571" s="319" t="s">
        <v>96</v>
      </c>
      <c r="D571" s="320" t="str">
        <f ca="1">IF(B571&lt;&gt;"",IF(COUNTIF(账户资料!A:A,B571)=1,IF(B571="",0,VLOOKUP(B571,账户资料!A:B,2,FALSE)),"无此账户编码请备案后录入!"),"")</f>
        <v/>
      </c>
      <c r="E571" s="321" t="str">
        <f ca="1">IF(COUNTIF(账户资料!A:A,B571)=1,IF(B571="",0,VLOOKUP(B571,账户资料!A:C,3,FALSE)),"")</f>
        <v/>
      </c>
      <c r="F571" s="319" t="s">
        <v>96</v>
      </c>
      <c r="G571" s="322"/>
      <c r="H571" s="322"/>
      <c r="I571" s="323" t="str">
        <f ca="1" t="shared" si="10"/>
        <v/>
      </c>
    </row>
    <row r="572" customHeight="1" spans="1:9">
      <c r="A572" s="318" t="str">
        <f ca="1">IF(AND(G572&lt;&gt;"",G572&gt;0),MAX(A$3:A571,MAX(转付款存档!A:A))+1,"")</f>
        <v/>
      </c>
      <c r="B572" s="319" t="s">
        <v>96</v>
      </c>
      <c r="C572" s="319" t="s">
        <v>96</v>
      </c>
      <c r="D572" s="320" t="str">
        <f ca="1">IF(B572&lt;&gt;"",IF(COUNTIF(账户资料!A:A,B572)=1,IF(B572="",0,VLOOKUP(B572,账户资料!A:B,2,FALSE)),"无此账户编码请备案后录入!"),"")</f>
        <v/>
      </c>
      <c r="E572" s="321" t="str">
        <f ca="1">IF(COUNTIF(账户资料!A:A,B572)=1,IF(B572="",0,VLOOKUP(B572,账户资料!A:C,3,FALSE)),"")</f>
        <v/>
      </c>
      <c r="F572" s="319" t="s">
        <v>96</v>
      </c>
      <c r="G572" s="322"/>
      <c r="H572" s="322"/>
      <c r="I572" s="323" t="str">
        <f ca="1" t="shared" si="10"/>
        <v/>
      </c>
    </row>
    <row r="573" customHeight="1" spans="1:9">
      <c r="A573" s="318" t="str">
        <f ca="1">IF(AND(G573&lt;&gt;"",G573&gt;0),MAX(A$3:A572,MAX(转付款存档!A:A))+1,"")</f>
        <v/>
      </c>
      <c r="B573" s="319" t="s">
        <v>96</v>
      </c>
      <c r="C573" s="319" t="s">
        <v>96</v>
      </c>
      <c r="D573" s="320" t="str">
        <f ca="1">IF(B573&lt;&gt;"",IF(COUNTIF(账户资料!A:A,B573)=1,IF(B573="",0,VLOOKUP(B573,账户资料!A:B,2,FALSE)),"无此账户编码请备案后录入!"),"")</f>
        <v/>
      </c>
      <c r="E573" s="321" t="str">
        <f ca="1">IF(COUNTIF(账户资料!A:A,B573)=1,IF(B573="",0,VLOOKUP(B573,账户资料!A:C,3,FALSE)),"")</f>
        <v/>
      </c>
      <c r="F573" s="319" t="s">
        <v>96</v>
      </c>
      <c r="G573" s="322"/>
      <c r="H573" s="322"/>
      <c r="I573" s="323" t="str">
        <f ca="1" t="shared" si="10"/>
        <v/>
      </c>
    </row>
    <row r="574" customHeight="1" spans="1:9">
      <c r="A574" s="318" t="str">
        <f ca="1">IF(AND(G574&lt;&gt;"",G574&gt;0),MAX(A$3:A573,MAX(转付款存档!A:A))+1,"")</f>
        <v/>
      </c>
      <c r="B574" s="319" t="s">
        <v>96</v>
      </c>
      <c r="C574" s="319" t="s">
        <v>96</v>
      </c>
      <c r="D574" s="320" t="str">
        <f ca="1">IF(B574&lt;&gt;"",IF(COUNTIF(账户资料!A:A,B574)=1,IF(B574="",0,VLOOKUP(B574,账户资料!A:B,2,FALSE)),"无此账户编码请备案后录入!"),"")</f>
        <v/>
      </c>
      <c r="E574" s="321" t="str">
        <f ca="1">IF(COUNTIF(账户资料!A:A,B574)=1,IF(B574="",0,VLOOKUP(B574,账户资料!A:C,3,FALSE)),"")</f>
        <v/>
      </c>
      <c r="F574" s="319" t="s">
        <v>96</v>
      </c>
      <c r="G574" s="322"/>
      <c r="H574" s="322"/>
      <c r="I574" s="323" t="str">
        <f ca="1" t="shared" si="10"/>
        <v/>
      </c>
    </row>
    <row r="575" customHeight="1" spans="1:9">
      <c r="A575" s="318" t="str">
        <f ca="1">IF(AND(G575&lt;&gt;"",G575&gt;0),MAX(A$3:A574,MAX(转付款存档!A:A))+1,"")</f>
        <v/>
      </c>
      <c r="B575" s="319" t="s">
        <v>96</v>
      </c>
      <c r="C575" s="319" t="s">
        <v>96</v>
      </c>
      <c r="D575" s="320" t="str">
        <f ca="1">IF(B575&lt;&gt;"",IF(COUNTIF(账户资料!A:A,B575)=1,IF(B575="",0,VLOOKUP(B575,账户资料!A:B,2,FALSE)),"无此账户编码请备案后录入!"),"")</f>
        <v/>
      </c>
      <c r="E575" s="321" t="str">
        <f ca="1">IF(COUNTIF(账户资料!A:A,B575)=1,IF(B575="",0,VLOOKUP(B575,账户资料!A:C,3,FALSE)),"")</f>
        <v/>
      </c>
      <c r="F575" s="319" t="s">
        <v>96</v>
      </c>
      <c r="G575" s="322"/>
      <c r="H575" s="322"/>
      <c r="I575" s="323" t="str">
        <f ca="1" t="shared" si="10"/>
        <v/>
      </c>
    </row>
    <row r="576" customHeight="1" spans="1:9">
      <c r="A576" s="318" t="str">
        <f ca="1">IF(AND(G576&lt;&gt;"",G576&gt;0),MAX(A$3:A575,MAX(转付款存档!A:A))+1,"")</f>
        <v/>
      </c>
      <c r="B576" s="319" t="s">
        <v>96</v>
      </c>
      <c r="C576" s="319" t="s">
        <v>96</v>
      </c>
      <c r="D576" s="320" t="str">
        <f ca="1">IF(B576&lt;&gt;"",IF(COUNTIF(账户资料!A:A,B576)=1,IF(B576="",0,VLOOKUP(B576,账户资料!A:B,2,FALSE)),"无此账户编码请备案后录入!"),"")</f>
        <v/>
      </c>
      <c r="E576" s="321" t="str">
        <f ca="1">IF(COUNTIF(账户资料!A:A,B576)=1,IF(B576="",0,VLOOKUP(B576,账户资料!A:C,3,FALSE)),"")</f>
        <v/>
      </c>
      <c r="F576" s="319" t="s">
        <v>96</v>
      </c>
      <c r="G576" s="322"/>
      <c r="H576" s="322"/>
      <c r="I576" s="323" t="str">
        <f ca="1" t="shared" si="10"/>
        <v/>
      </c>
    </row>
    <row r="577" customHeight="1" spans="1:9">
      <c r="A577" s="318" t="str">
        <f ca="1">IF(AND(G577&lt;&gt;"",G577&gt;0),MAX(A$3:A576,MAX(转付款存档!A:A))+1,"")</f>
        <v/>
      </c>
      <c r="B577" s="319" t="s">
        <v>96</v>
      </c>
      <c r="C577" s="319" t="s">
        <v>96</v>
      </c>
      <c r="D577" s="320" t="str">
        <f ca="1">IF(B577&lt;&gt;"",IF(COUNTIF(账户资料!A:A,B577)=1,IF(B577="",0,VLOOKUP(B577,账户资料!A:B,2,FALSE)),"无此账户编码请备案后录入!"),"")</f>
        <v/>
      </c>
      <c r="E577" s="321" t="str">
        <f ca="1">IF(COUNTIF(账户资料!A:A,B577)=1,IF(B577="",0,VLOOKUP(B577,账户资料!A:C,3,FALSE)),"")</f>
        <v/>
      </c>
      <c r="F577" s="319" t="s">
        <v>96</v>
      </c>
      <c r="G577" s="322"/>
      <c r="H577" s="322"/>
      <c r="I577" s="323" t="str">
        <f ca="1" t="shared" si="10"/>
        <v/>
      </c>
    </row>
    <row r="578" customHeight="1" spans="1:9">
      <c r="A578" s="318" t="str">
        <f ca="1">IF(AND(G578&lt;&gt;"",G578&gt;0),MAX(A$3:A577,MAX(转付款存档!A:A))+1,"")</f>
        <v/>
      </c>
      <c r="B578" s="319" t="s">
        <v>96</v>
      </c>
      <c r="C578" s="319" t="s">
        <v>96</v>
      </c>
      <c r="D578" s="320" t="str">
        <f ca="1">IF(B578&lt;&gt;"",IF(COUNTIF(账户资料!A:A,B578)=1,IF(B578="",0,VLOOKUP(B578,账户资料!A:B,2,FALSE)),"无此账户编码请备案后录入!"),"")</f>
        <v/>
      </c>
      <c r="E578" s="321" t="str">
        <f ca="1">IF(COUNTIF(账户资料!A:A,B578)=1,IF(B578="",0,VLOOKUP(B578,账户资料!A:C,3,FALSE)),"")</f>
        <v/>
      </c>
      <c r="F578" s="319" t="s">
        <v>96</v>
      </c>
      <c r="G578" s="322"/>
      <c r="H578" s="322"/>
      <c r="I578" s="323" t="str">
        <f ca="1" t="shared" si="10"/>
        <v/>
      </c>
    </row>
    <row r="579" customHeight="1" spans="1:9">
      <c r="A579" s="318" t="str">
        <f ca="1">IF(AND(G579&lt;&gt;"",G579&gt;0),MAX(A$3:A578,MAX(转付款存档!A:A))+1,"")</f>
        <v/>
      </c>
      <c r="B579" s="319" t="s">
        <v>96</v>
      </c>
      <c r="C579" s="319" t="s">
        <v>96</v>
      </c>
      <c r="D579" s="320" t="str">
        <f ca="1">IF(B579&lt;&gt;"",IF(COUNTIF(账户资料!A:A,B579)=1,IF(B579="",0,VLOOKUP(B579,账户资料!A:B,2,FALSE)),"无此账户编码请备案后录入!"),"")</f>
        <v/>
      </c>
      <c r="E579" s="321" t="str">
        <f ca="1">IF(COUNTIF(账户资料!A:A,B579)=1,IF(B579="",0,VLOOKUP(B579,账户资料!A:C,3,FALSE)),"")</f>
        <v/>
      </c>
      <c r="F579" s="319" t="s">
        <v>96</v>
      </c>
      <c r="G579" s="322"/>
      <c r="H579" s="322"/>
      <c r="I579" s="323" t="str">
        <f ca="1" t="shared" si="10"/>
        <v/>
      </c>
    </row>
    <row r="580" customHeight="1" spans="1:9">
      <c r="A580" s="318" t="str">
        <f ca="1">IF(AND(G580&lt;&gt;"",G580&gt;0),MAX(A$3:A579,MAX(转付款存档!A:A))+1,"")</f>
        <v/>
      </c>
      <c r="B580" s="319" t="s">
        <v>96</v>
      </c>
      <c r="C580" s="319" t="s">
        <v>96</v>
      </c>
      <c r="D580" s="320" t="str">
        <f ca="1">IF(B580&lt;&gt;"",IF(COUNTIF(账户资料!A:A,B580)=1,IF(B580="",0,VLOOKUP(B580,账户资料!A:B,2,FALSE)),"无此账户编码请备案后录入!"),"")</f>
        <v/>
      </c>
      <c r="E580" s="321" t="str">
        <f ca="1">IF(COUNTIF(账户资料!A:A,B580)=1,IF(B580="",0,VLOOKUP(B580,账户资料!A:C,3,FALSE)),"")</f>
        <v/>
      </c>
      <c r="F580" s="319" t="s">
        <v>96</v>
      </c>
      <c r="G580" s="322"/>
      <c r="H580" s="322"/>
      <c r="I580" s="323" t="str">
        <f ca="1" t="shared" si="10"/>
        <v/>
      </c>
    </row>
    <row r="581" customHeight="1" spans="1:9">
      <c r="A581" s="318" t="str">
        <f ca="1">IF(AND(G581&lt;&gt;"",G581&gt;0),MAX(A$3:A580,MAX(转付款存档!A:A))+1,"")</f>
        <v/>
      </c>
      <c r="B581" s="319" t="s">
        <v>96</v>
      </c>
      <c r="C581" s="319" t="s">
        <v>96</v>
      </c>
      <c r="D581" s="320" t="str">
        <f ca="1">IF(B581&lt;&gt;"",IF(COUNTIF(账户资料!A:A,B581)=1,IF(B581="",0,VLOOKUP(B581,账户资料!A:B,2,FALSE)),"无此账户编码请备案后录入!"),"")</f>
        <v/>
      </c>
      <c r="E581" s="321" t="str">
        <f ca="1">IF(COUNTIF(账户资料!A:A,B581)=1,IF(B581="",0,VLOOKUP(B581,账户资料!A:C,3,FALSE)),"")</f>
        <v/>
      </c>
      <c r="F581" s="319" t="s">
        <v>96</v>
      </c>
      <c r="G581" s="322"/>
      <c r="H581" s="322"/>
      <c r="I581" s="323" t="str">
        <f ca="1" t="shared" si="10"/>
        <v/>
      </c>
    </row>
    <row r="582" customHeight="1" spans="1:9">
      <c r="A582" s="318" t="str">
        <f ca="1">IF(AND(G582&lt;&gt;"",G582&gt;0),MAX(A$3:A581,MAX(转付款存档!A:A))+1,"")</f>
        <v/>
      </c>
      <c r="B582" s="319" t="s">
        <v>96</v>
      </c>
      <c r="C582" s="319" t="s">
        <v>96</v>
      </c>
      <c r="D582" s="320" t="str">
        <f ca="1">IF(B582&lt;&gt;"",IF(COUNTIF(账户资料!A:A,B582)=1,IF(B582="",0,VLOOKUP(B582,账户资料!A:B,2,FALSE)),"无此账户编码请备案后录入!"),"")</f>
        <v/>
      </c>
      <c r="E582" s="321" t="str">
        <f ca="1">IF(COUNTIF(账户资料!A:A,B582)=1,IF(B582="",0,VLOOKUP(B582,账户资料!A:C,3,FALSE)),"")</f>
        <v/>
      </c>
      <c r="F582" s="319" t="s">
        <v>96</v>
      </c>
      <c r="G582" s="322"/>
      <c r="H582" s="322"/>
      <c r="I582" s="323" t="str">
        <f ca="1" t="shared" si="10"/>
        <v/>
      </c>
    </row>
    <row r="583" customHeight="1" spans="1:9">
      <c r="A583" s="318" t="str">
        <f ca="1">IF(AND(G583&lt;&gt;"",G583&gt;0),MAX(A$3:A582,MAX(转付款存档!A:A))+1,"")</f>
        <v/>
      </c>
      <c r="B583" s="319" t="s">
        <v>96</v>
      </c>
      <c r="C583" s="319" t="s">
        <v>96</v>
      </c>
      <c r="D583" s="320" t="str">
        <f ca="1">IF(B583&lt;&gt;"",IF(COUNTIF(账户资料!A:A,B583)=1,IF(B583="",0,VLOOKUP(B583,账户资料!A:B,2,FALSE)),"无此账户编码请备案后录入!"),"")</f>
        <v/>
      </c>
      <c r="E583" s="321" t="str">
        <f ca="1">IF(COUNTIF(账户资料!A:A,B583)=1,IF(B583="",0,VLOOKUP(B583,账户资料!A:C,3,FALSE)),"")</f>
        <v/>
      </c>
      <c r="F583" s="319" t="s">
        <v>96</v>
      </c>
      <c r="G583" s="322"/>
      <c r="H583" s="322"/>
      <c r="I583" s="323" t="str">
        <f ca="1" t="shared" si="10"/>
        <v/>
      </c>
    </row>
    <row r="584" customHeight="1" spans="1:9">
      <c r="A584" s="318" t="str">
        <f ca="1">IF(AND(G584&lt;&gt;"",G584&gt;0),MAX(A$3:A583,MAX(转付款存档!A:A))+1,"")</f>
        <v/>
      </c>
      <c r="B584" s="319" t="s">
        <v>96</v>
      </c>
      <c r="C584" s="319" t="s">
        <v>96</v>
      </c>
      <c r="D584" s="320" t="str">
        <f ca="1">IF(B584&lt;&gt;"",IF(COUNTIF(账户资料!A:A,B584)=1,IF(B584="",0,VLOOKUP(B584,账户资料!A:B,2,FALSE)),"无此账户编码请备案后录入!"),"")</f>
        <v/>
      </c>
      <c r="E584" s="321" t="str">
        <f ca="1">IF(COUNTIF(账户资料!A:A,B584)=1,IF(B584="",0,VLOOKUP(B584,账户资料!A:C,3,FALSE)),"")</f>
        <v/>
      </c>
      <c r="F584" s="319" t="s">
        <v>96</v>
      </c>
      <c r="G584" s="322"/>
      <c r="H584" s="322"/>
      <c r="I584" s="323" t="str">
        <f ca="1" t="shared" si="10"/>
        <v/>
      </c>
    </row>
    <row r="585" customHeight="1" spans="1:9">
      <c r="A585" s="318" t="str">
        <f ca="1">IF(AND(G585&lt;&gt;"",G585&gt;0),MAX(A$3:A584,MAX(转付款存档!A:A))+1,"")</f>
        <v/>
      </c>
      <c r="B585" s="319" t="s">
        <v>96</v>
      </c>
      <c r="C585" s="319" t="s">
        <v>96</v>
      </c>
      <c r="D585" s="320" t="str">
        <f ca="1">IF(B585&lt;&gt;"",IF(COUNTIF(账户资料!A:A,B585)=1,IF(B585="",0,VLOOKUP(B585,账户资料!A:B,2,FALSE)),"无此账户编码请备案后录入!"),"")</f>
        <v/>
      </c>
      <c r="E585" s="321" t="str">
        <f ca="1">IF(COUNTIF(账户资料!A:A,B585)=1,IF(B585="",0,VLOOKUP(B585,账户资料!A:C,3,FALSE)),"")</f>
        <v/>
      </c>
      <c r="F585" s="319" t="s">
        <v>96</v>
      </c>
      <c r="G585" s="322"/>
      <c r="H585" s="322"/>
      <c r="I585" s="323" t="str">
        <f ca="1" t="shared" si="10"/>
        <v/>
      </c>
    </row>
    <row r="586" customHeight="1" spans="1:9">
      <c r="A586" s="318" t="str">
        <f ca="1">IF(AND(G586&lt;&gt;"",G586&gt;0),MAX(A$3:A585,MAX(转付款存档!A:A))+1,"")</f>
        <v/>
      </c>
      <c r="B586" s="319" t="s">
        <v>96</v>
      </c>
      <c r="C586" s="319" t="s">
        <v>96</v>
      </c>
      <c r="D586" s="320" t="str">
        <f ca="1">IF(B586&lt;&gt;"",IF(COUNTIF(账户资料!A:A,B586)=1,IF(B586="",0,VLOOKUP(B586,账户资料!A:B,2,FALSE)),"无此账户编码请备案后录入!"),"")</f>
        <v/>
      </c>
      <c r="E586" s="321" t="str">
        <f ca="1">IF(COUNTIF(账户资料!A:A,B586)=1,IF(B586="",0,VLOOKUP(B586,账户资料!A:C,3,FALSE)),"")</f>
        <v/>
      </c>
      <c r="F586" s="319" t="s">
        <v>96</v>
      </c>
      <c r="G586" s="322"/>
      <c r="H586" s="322"/>
      <c r="I586" s="323" t="str">
        <f ca="1" t="shared" si="10"/>
        <v/>
      </c>
    </row>
    <row r="587" customHeight="1" spans="1:9">
      <c r="A587" s="318" t="str">
        <f ca="1">IF(AND(G587&lt;&gt;"",G587&gt;0),MAX(A$3:A586,MAX(转付款存档!A:A))+1,"")</f>
        <v/>
      </c>
      <c r="B587" s="319" t="s">
        <v>96</v>
      </c>
      <c r="C587" s="319" t="s">
        <v>96</v>
      </c>
      <c r="D587" s="320" t="str">
        <f ca="1">IF(B587&lt;&gt;"",IF(COUNTIF(账户资料!A:A,B587)=1,IF(B587="",0,VLOOKUP(B587,账户资料!A:B,2,FALSE)),"无此账户编码请备案后录入!"),"")</f>
        <v/>
      </c>
      <c r="E587" s="321" t="str">
        <f ca="1">IF(COUNTIF(账户资料!A:A,B587)=1,IF(B587="",0,VLOOKUP(B587,账户资料!A:C,3,FALSE)),"")</f>
        <v/>
      </c>
      <c r="F587" s="319" t="s">
        <v>96</v>
      </c>
      <c r="G587" s="322"/>
      <c r="H587" s="322"/>
      <c r="I587" s="323" t="str">
        <f ca="1" t="shared" si="10"/>
        <v/>
      </c>
    </row>
    <row r="588" customHeight="1" spans="1:9">
      <c r="A588" s="318" t="str">
        <f ca="1">IF(AND(G588&lt;&gt;"",G588&gt;0),MAX(A$3:A587,MAX(转付款存档!A:A))+1,"")</f>
        <v/>
      </c>
      <c r="B588" s="319" t="s">
        <v>96</v>
      </c>
      <c r="C588" s="319" t="s">
        <v>96</v>
      </c>
      <c r="D588" s="320" t="str">
        <f ca="1">IF(B588&lt;&gt;"",IF(COUNTIF(账户资料!A:A,B588)=1,IF(B588="",0,VLOOKUP(B588,账户资料!A:B,2,FALSE)),"无此账户编码请备案后录入!"),"")</f>
        <v/>
      </c>
      <c r="E588" s="321" t="str">
        <f ca="1">IF(COUNTIF(账户资料!A:A,B588)=1,IF(B588="",0,VLOOKUP(B588,账户资料!A:C,3,FALSE)),"")</f>
        <v/>
      </c>
      <c r="F588" s="319" t="s">
        <v>96</v>
      </c>
      <c r="G588" s="322"/>
      <c r="H588" s="322"/>
      <c r="I588" s="323" t="str">
        <f ca="1" t="shared" si="10"/>
        <v/>
      </c>
    </row>
    <row r="589" customHeight="1" spans="1:9">
      <c r="A589" s="318" t="str">
        <f ca="1">IF(AND(G589&lt;&gt;"",G589&gt;0),MAX(A$3:A588,MAX(转付款存档!A:A))+1,"")</f>
        <v/>
      </c>
      <c r="B589" s="319" t="s">
        <v>96</v>
      </c>
      <c r="C589" s="319" t="s">
        <v>96</v>
      </c>
      <c r="D589" s="320" t="str">
        <f ca="1">IF(B589&lt;&gt;"",IF(COUNTIF(账户资料!A:A,B589)=1,IF(B589="",0,VLOOKUP(B589,账户资料!A:B,2,FALSE)),"无此账户编码请备案后录入!"),"")</f>
        <v/>
      </c>
      <c r="E589" s="321" t="str">
        <f ca="1">IF(COUNTIF(账户资料!A:A,B589)=1,IF(B589="",0,VLOOKUP(B589,账户资料!A:C,3,FALSE)),"")</f>
        <v/>
      </c>
      <c r="F589" s="319" t="s">
        <v>96</v>
      </c>
      <c r="G589" s="322"/>
      <c r="H589" s="322"/>
      <c r="I589" s="323" t="str">
        <f ca="1" t="shared" si="10"/>
        <v/>
      </c>
    </row>
    <row r="590" customHeight="1" spans="1:9">
      <c r="A590" s="318" t="str">
        <f ca="1">IF(AND(G590&lt;&gt;"",G590&gt;0),MAX(A$3:A589,MAX(转付款存档!A:A))+1,"")</f>
        <v/>
      </c>
      <c r="B590" s="319" t="s">
        <v>96</v>
      </c>
      <c r="C590" s="319" t="s">
        <v>96</v>
      </c>
      <c r="D590" s="320" t="str">
        <f ca="1">IF(B590&lt;&gt;"",IF(COUNTIF(账户资料!A:A,B590)=1,IF(B590="",0,VLOOKUP(B590,账户资料!A:B,2,FALSE)),"无此账户编码请备案后录入!"),"")</f>
        <v/>
      </c>
      <c r="E590" s="321" t="str">
        <f ca="1">IF(COUNTIF(账户资料!A:A,B590)=1,IF(B590="",0,VLOOKUP(B590,账户资料!A:C,3,FALSE)),"")</f>
        <v/>
      </c>
      <c r="F590" s="319" t="s">
        <v>96</v>
      </c>
      <c r="G590" s="322"/>
      <c r="H590" s="322"/>
      <c r="I590" s="323" t="str">
        <f ca="1" t="shared" si="10"/>
        <v/>
      </c>
    </row>
    <row r="591" customHeight="1" spans="1:9">
      <c r="A591" s="318" t="str">
        <f ca="1">IF(AND(G591&lt;&gt;"",G591&gt;0),MAX(A$3:A590,MAX(转付款存档!A:A))+1,"")</f>
        <v/>
      </c>
      <c r="B591" s="319" t="s">
        <v>96</v>
      </c>
      <c r="C591" s="319" t="s">
        <v>96</v>
      </c>
      <c r="D591" s="320" t="str">
        <f ca="1">IF(B591&lt;&gt;"",IF(COUNTIF(账户资料!A:A,B591)=1,IF(B591="",0,VLOOKUP(B591,账户资料!A:B,2,FALSE)),"无此账户编码请备案后录入!"),"")</f>
        <v/>
      </c>
      <c r="E591" s="321" t="str">
        <f ca="1">IF(COUNTIF(账户资料!A:A,B591)=1,IF(B591="",0,VLOOKUP(B591,账户资料!A:C,3,FALSE)),"")</f>
        <v/>
      </c>
      <c r="F591" s="319" t="s">
        <v>96</v>
      </c>
      <c r="G591" s="322"/>
      <c r="H591" s="322"/>
      <c r="I591" s="323" t="str">
        <f ca="1" t="shared" si="10"/>
        <v/>
      </c>
    </row>
    <row r="592" customHeight="1" spans="1:9">
      <c r="A592" s="318" t="str">
        <f ca="1">IF(AND(G592&lt;&gt;"",G592&gt;0),MAX(A$3:A591,MAX(转付款存档!A:A))+1,"")</f>
        <v/>
      </c>
      <c r="B592" s="319" t="s">
        <v>96</v>
      </c>
      <c r="C592" s="319" t="s">
        <v>96</v>
      </c>
      <c r="D592" s="320" t="str">
        <f ca="1">IF(B592&lt;&gt;"",IF(COUNTIF(账户资料!A:A,B592)=1,IF(B592="",0,VLOOKUP(B592,账户资料!A:B,2,FALSE)),"无此账户编码请备案后录入!"),"")</f>
        <v/>
      </c>
      <c r="E592" s="321" t="str">
        <f ca="1">IF(COUNTIF(账户资料!A:A,B592)=1,IF(B592="",0,VLOOKUP(B592,账户资料!A:C,3,FALSE)),"")</f>
        <v/>
      </c>
      <c r="F592" s="319" t="s">
        <v>96</v>
      </c>
      <c r="G592" s="322"/>
      <c r="H592" s="322"/>
      <c r="I592" s="323" t="str">
        <f ca="1" t="shared" si="10"/>
        <v/>
      </c>
    </row>
    <row r="593" customHeight="1" spans="1:9">
      <c r="A593" s="318" t="str">
        <f ca="1">IF(AND(G593&lt;&gt;"",G593&gt;0),MAX(A$3:A592,MAX(转付款存档!A:A))+1,"")</f>
        <v/>
      </c>
      <c r="B593" s="319" t="s">
        <v>96</v>
      </c>
      <c r="C593" s="319" t="s">
        <v>96</v>
      </c>
      <c r="D593" s="320" t="str">
        <f ca="1">IF(B593&lt;&gt;"",IF(COUNTIF(账户资料!A:A,B593)=1,IF(B593="",0,VLOOKUP(B593,账户资料!A:B,2,FALSE)),"无此账户编码请备案后录入!"),"")</f>
        <v/>
      </c>
      <c r="E593" s="321" t="str">
        <f ca="1">IF(COUNTIF(账户资料!A:A,B593)=1,IF(B593="",0,VLOOKUP(B593,账户资料!A:C,3,FALSE)),"")</f>
        <v/>
      </c>
      <c r="F593" s="319" t="s">
        <v>96</v>
      </c>
      <c r="G593" s="322"/>
      <c r="H593" s="322"/>
      <c r="I593" s="323" t="str">
        <f ca="1" t="shared" si="10"/>
        <v/>
      </c>
    </row>
    <row r="594" customHeight="1" spans="1:9">
      <c r="A594" s="318" t="str">
        <f ca="1">IF(AND(G594&lt;&gt;"",G594&gt;0),MAX(A$3:A593,MAX(转付款存档!A:A))+1,"")</f>
        <v/>
      </c>
      <c r="B594" s="319" t="s">
        <v>96</v>
      </c>
      <c r="C594" s="319" t="s">
        <v>96</v>
      </c>
      <c r="D594" s="320" t="str">
        <f ca="1">IF(B594&lt;&gt;"",IF(COUNTIF(账户资料!A:A,B594)=1,IF(B594="",0,VLOOKUP(B594,账户资料!A:B,2,FALSE)),"无此账户编码请备案后录入!"),"")</f>
        <v/>
      </c>
      <c r="E594" s="321" t="str">
        <f ca="1">IF(COUNTIF(账户资料!A:A,B594)=1,IF(B594="",0,VLOOKUP(B594,账户资料!A:C,3,FALSE)),"")</f>
        <v/>
      </c>
      <c r="F594" s="319" t="s">
        <v>96</v>
      </c>
      <c r="G594" s="322"/>
      <c r="H594" s="322"/>
      <c r="I594" s="323" t="str">
        <f ca="1" t="shared" ref="I594:I657" si="11">IF(ISBLANK(G594),"",IF(I594="",TEXT(NOW(),"yyyy-m-d"),I594))</f>
        <v/>
      </c>
    </row>
    <row r="595" customHeight="1" spans="1:9">
      <c r="A595" s="318" t="str">
        <f ca="1">IF(AND(G595&lt;&gt;"",G595&gt;0),MAX(A$3:A594,MAX(转付款存档!A:A))+1,"")</f>
        <v/>
      </c>
      <c r="B595" s="319" t="s">
        <v>96</v>
      </c>
      <c r="C595" s="319" t="s">
        <v>96</v>
      </c>
      <c r="D595" s="320" t="str">
        <f ca="1">IF(B595&lt;&gt;"",IF(COUNTIF(账户资料!A:A,B595)=1,IF(B595="",0,VLOOKUP(B595,账户资料!A:B,2,FALSE)),"无此账户编码请备案后录入!"),"")</f>
        <v/>
      </c>
      <c r="E595" s="321" t="str">
        <f ca="1">IF(COUNTIF(账户资料!A:A,B595)=1,IF(B595="",0,VLOOKUP(B595,账户资料!A:C,3,FALSE)),"")</f>
        <v/>
      </c>
      <c r="F595" s="319" t="s">
        <v>96</v>
      </c>
      <c r="G595" s="322"/>
      <c r="H595" s="322"/>
      <c r="I595" s="323" t="str">
        <f ca="1" t="shared" si="11"/>
        <v/>
      </c>
    </row>
    <row r="596" customHeight="1" spans="1:9">
      <c r="A596" s="318" t="str">
        <f ca="1">IF(AND(G596&lt;&gt;"",G596&gt;0),MAX(A$3:A595,MAX(转付款存档!A:A))+1,"")</f>
        <v/>
      </c>
      <c r="B596" s="319" t="s">
        <v>96</v>
      </c>
      <c r="C596" s="319" t="s">
        <v>96</v>
      </c>
      <c r="D596" s="320" t="str">
        <f ca="1">IF(B596&lt;&gt;"",IF(COUNTIF(账户资料!A:A,B596)=1,IF(B596="",0,VLOOKUP(B596,账户资料!A:B,2,FALSE)),"无此账户编码请备案后录入!"),"")</f>
        <v/>
      </c>
      <c r="E596" s="321" t="str">
        <f ca="1">IF(COUNTIF(账户资料!A:A,B596)=1,IF(B596="",0,VLOOKUP(B596,账户资料!A:C,3,FALSE)),"")</f>
        <v/>
      </c>
      <c r="F596" s="319" t="s">
        <v>96</v>
      </c>
      <c r="G596" s="322"/>
      <c r="H596" s="322"/>
      <c r="I596" s="323" t="str">
        <f ca="1" t="shared" si="11"/>
        <v/>
      </c>
    </row>
    <row r="597" customHeight="1" spans="1:9">
      <c r="A597" s="318" t="str">
        <f ca="1">IF(AND(G597&lt;&gt;"",G597&gt;0),MAX(A$3:A596,MAX(转付款存档!A:A))+1,"")</f>
        <v/>
      </c>
      <c r="B597" s="319" t="s">
        <v>96</v>
      </c>
      <c r="C597" s="319" t="s">
        <v>96</v>
      </c>
      <c r="D597" s="320" t="str">
        <f ca="1">IF(B597&lt;&gt;"",IF(COUNTIF(账户资料!A:A,B597)=1,IF(B597="",0,VLOOKUP(B597,账户资料!A:B,2,FALSE)),"无此账户编码请备案后录入!"),"")</f>
        <v/>
      </c>
      <c r="E597" s="321" t="str">
        <f ca="1">IF(COUNTIF(账户资料!A:A,B597)=1,IF(B597="",0,VLOOKUP(B597,账户资料!A:C,3,FALSE)),"")</f>
        <v/>
      </c>
      <c r="F597" s="319" t="s">
        <v>96</v>
      </c>
      <c r="G597" s="322"/>
      <c r="H597" s="322"/>
      <c r="I597" s="323" t="str">
        <f ca="1" t="shared" si="11"/>
        <v/>
      </c>
    </row>
    <row r="598" customHeight="1" spans="1:9">
      <c r="A598" s="318" t="str">
        <f ca="1">IF(AND(G598&lt;&gt;"",G598&gt;0),MAX(A$3:A597,MAX(转付款存档!A:A))+1,"")</f>
        <v/>
      </c>
      <c r="B598" s="319" t="s">
        <v>96</v>
      </c>
      <c r="C598" s="319" t="s">
        <v>96</v>
      </c>
      <c r="D598" s="320" t="str">
        <f ca="1">IF(B598&lt;&gt;"",IF(COUNTIF(账户资料!A:A,B598)=1,IF(B598="",0,VLOOKUP(B598,账户资料!A:B,2,FALSE)),"无此账户编码请备案后录入!"),"")</f>
        <v/>
      </c>
      <c r="E598" s="321" t="str">
        <f ca="1">IF(COUNTIF(账户资料!A:A,B598)=1,IF(B598="",0,VLOOKUP(B598,账户资料!A:C,3,FALSE)),"")</f>
        <v/>
      </c>
      <c r="F598" s="319" t="s">
        <v>96</v>
      </c>
      <c r="G598" s="322"/>
      <c r="H598" s="322"/>
      <c r="I598" s="323" t="str">
        <f ca="1" t="shared" si="11"/>
        <v/>
      </c>
    </row>
    <row r="599" customHeight="1" spans="1:9">
      <c r="A599" s="318" t="str">
        <f ca="1">IF(AND(G599&lt;&gt;"",G599&gt;0),MAX(A$3:A598,MAX(转付款存档!A:A))+1,"")</f>
        <v/>
      </c>
      <c r="B599" s="319" t="s">
        <v>96</v>
      </c>
      <c r="C599" s="319" t="s">
        <v>96</v>
      </c>
      <c r="D599" s="320" t="str">
        <f ca="1">IF(B599&lt;&gt;"",IF(COUNTIF(账户资料!A:A,B599)=1,IF(B599="",0,VLOOKUP(B599,账户资料!A:B,2,FALSE)),"无此账户编码请备案后录入!"),"")</f>
        <v/>
      </c>
      <c r="E599" s="321" t="str">
        <f ca="1">IF(COUNTIF(账户资料!A:A,B599)=1,IF(B599="",0,VLOOKUP(B599,账户资料!A:C,3,FALSE)),"")</f>
        <v/>
      </c>
      <c r="F599" s="319" t="s">
        <v>96</v>
      </c>
      <c r="G599" s="322"/>
      <c r="H599" s="322"/>
      <c r="I599" s="323" t="str">
        <f ca="1" t="shared" si="11"/>
        <v/>
      </c>
    </row>
    <row r="600" customHeight="1" spans="1:9">
      <c r="A600" s="318" t="str">
        <f ca="1">IF(AND(G600&lt;&gt;"",G600&gt;0),MAX(A$3:A599,MAX(转付款存档!A:A))+1,"")</f>
        <v/>
      </c>
      <c r="B600" s="319" t="s">
        <v>96</v>
      </c>
      <c r="C600" s="319" t="s">
        <v>96</v>
      </c>
      <c r="D600" s="320" t="str">
        <f ca="1">IF(B600&lt;&gt;"",IF(COUNTIF(账户资料!A:A,B600)=1,IF(B600="",0,VLOOKUP(B600,账户资料!A:B,2,FALSE)),"无此账户编码请备案后录入!"),"")</f>
        <v/>
      </c>
      <c r="E600" s="321" t="str">
        <f ca="1">IF(COUNTIF(账户资料!A:A,B600)=1,IF(B600="",0,VLOOKUP(B600,账户资料!A:C,3,FALSE)),"")</f>
        <v/>
      </c>
      <c r="F600" s="319" t="s">
        <v>96</v>
      </c>
      <c r="G600" s="322"/>
      <c r="H600" s="322"/>
      <c r="I600" s="323" t="str">
        <f ca="1" t="shared" si="11"/>
        <v/>
      </c>
    </row>
    <row r="601" customHeight="1" spans="1:9">
      <c r="A601" s="318" t="str">
        <f ca="1">IF(AND(G601&lt;&gt;"",G601&gt;0),MAX(A$3:A600,MAX(转付款存档!A:A))+1,"")</f>
        <v/>
      </c>
      <c r="B601" s="319" t="s">
        <v>96</v>
      </c>
      <c r="C601" s="319" t="s">
        <v>96</v>
      </c>
      <c r="D601" s="320" t="str">
        <f ca="1">IF(B601&lt;&gt;"",IF(COUNTIF(账户资料!A:A,B601)=1,IF(B601="",0,VLOOKUP(B601,账户资料!A:B,2,FALSE)),"无此账户编码请备案后录入!"),"")</f>
        <v/>
      </c>
      <c r="E601" s="321" t="str">
        <f ca="1">IF(COUNTIF(账户资料!A:A,B601)=1,IF(B601="",0,VLOOKUP(B601,账户资料!A:C,3,FALSE)),"")</f>
        <v/>
      </c>
      <c r="F601" s="319" t="s">
        <v>96</v>
      </c>
      <c r="G601" s="322"/>
      <c r="H601" s="322"/>
      <c r="I601" s="323" t="str">
        <f ca="1" t="shared" si="11"/>
        <v/>
      </c>
    </row>
    <row r="602" customHeight="1" spans="1:9">
      <c r="A602" s="318" t="str">
        <f ca="1">IF(AND(G602&lt;&gt;"",G602&gt;0),MAX(A$3:A601,MAX(转付款存档!A:A))+1,"")</f>
        <v/>
      </c>
      <c r="B602" s="319" t="s">
        <v>96</v>
      </c>
      <c r="C602" s="319" t="s">
        <v>96</v>
      </c>
      <c r="D602" s="320" t="str">
        <f ca="1">IF(B602&lt;&gt;"",IF(COUNTIF(账户资料!A:A,B602)=1,IF(B602="",0,VLOOKUP(B602,账户资料!A:B,2,FALSE)),"无此账户编码请备案后录入!"),"")</f>
        <v/>
      </c>
      <c r="E602" s="321" t="str">
        <f ca="1">IF(COUNTIF(账户资料!A:A,B602)=1,IF(B602="",0,VLOOKUP(B602,账户资料!A:C,3,FALSE)),"")</f>
        <v/>
      </c>
      <c r="F602" s="319" t="s">
        <v>96</v>
      </c>
      <c r="G602" s="322"/>
      <c r="H602" s="322"/>
      <c r="I602" s="323" t="str">
        <f ca="1" t="shared" si="11"/>
        <v/>
      </c>
    </row>
    <row r="603" customHeight="1" spans="1:9">
      <c r="A603" s="318" t="str">
        <f ca="1">IF(AND(G603&lt;&gt;"",G603&gt;0),MAX(A$3:A602,MAX(转付款存档!A:A))+1,"")</f>
        <v/>
      </c>
      <c r="B603" s="319" t="s">
        <v>96</v>
      </c>
      <c r="C603" s="319" t="s">
        <v>96</v>
      </c>
      <c r="D603" s="320" t="str">
        <f ca="1">IF(B603&lt;&gt;"",IF(COUNTIF(账户资料!A:A,B603)=1,IF(B603="",0,VLOOKUP(B603,账户资料!A:B,2,FALSE)),"无此账户编码请备案后录入!"),"")</f>
        <v/>
      </c>
      <c r="E603" s="321" t="str">
        <f ca="1">IF(COUNTIF(账户资料!A:A,B603)=1,IF(B603="",0,VLOOKUP(B603,账户资料!A:C,3,FALSE)),"")</f>
        <v/>
      </c>
      <c r="F603" s="319" t="s">
        <v>96</v>
      </c>
      <c r="G603" s="322"/>
      <c r="H603" s="322"/>
      <c r="I603" s="323" t="str">
        <f ca="1" t="shared" si="11"/>
        <v/>
      </c>
    </row>
    <row r="604" customHeight="1" spans="1:9">
      <c r="A604" s="318" t="str">
        <f ca="1">IF(AND(G604&lt;&gt;"",G604&gt;0),MAX(A$3:A603,MAX(转付款存档!A:A))+1,"")</f>
        <v/>
      </c>
      <c r="B604" s="319" t="s">
        <v>96</v>
      </c>
      <c r="C604" s="319" t="s">
        <v>96</v>
      </c>
      <c r="D604" s="320" t="str">
        <f ca="1">IF(B604&lt;&gt;"",IF(COUNTIF(账户资料!A:A,B604)=1,IF(B604="",0,VLOOKUP(B604,账户资料!A:B,2,FALSE)),"无此账户编码请备案后录入!"),"")</f>
        <v/>
      </c>
      <c r="E604" s="321" t="str">
        <f ca="1">IF(COUNTIF(账户资料!A:A,B604)=1,IF(B604="",0,VLOOKUP(B604,账户资料!A:C,3,FALSE)),"")</f>
        <v/>
      </c>
      <c r="F604" s="319" t="s">
        <v>96</v>
      </c>
      <c r="G604" s="322"/>
      <c r="H604" s="322"/>
      <c r="I604" s="323" t="str">
        <f ca="1" t="shared" si="11"/>
        <v/>
      </c>
    </row>
    <row r="605" customHeight="1" spans="1:9">
      <c r="A605" s="318" t="str">
        <f ca="1">IF(AND(G605&lt;&gt;"",G605&gt;0),MAX(A$3:A604,MAX(转付款存档!A:A))+1,"")</f>
        <v/>
      </c>
      <c r="B605" s="319" t="s">
        <v>96</v>
      </c>
      <c r="C605" s="319" t="s">
        <v>96</v>
      </c>
      <c r="D605" s="320" t="str">
        <f ca="1">IF(B605&lt;&gt;"",IF(COUNTIF(账户资料!A:A,B605)=1,IF(B605="",0,VLOOKUP(B605,账户资料!A:B,2,FALSE)),"无此账户编码请备案后录入!"),"")</f>
        <v/>
      </c>
      <c r="E605" s="321" t="str">
        <f ca="1">IF(COUNTIF(账户资料!A:A,B605)=1,IF(B605="",0,VLOOKUP(B605,账户资料!A:C,3,FALSE)),"")</f>
        <v/>
      </c>
      <c r="F605" s="319" t="s">
        <v>96</v>
      </c>
      <c r="G605" s="322"/>
      <c r="H605" s="322"/>
      <c r="I605" s="323" t="str">
        <f ca="1" t="shared" si="11"/>
        <v/>
      </c>
    </row>
    <row r="606" customHeight="1" spans="1:9">
      <c r="A606" s="318" t="str">
        <f ca="1">IF(AND(G606&lt;&gt;"",G606&gt;0),MAX(A$3:A605,MAX(转付款存档!A:A))+1,"")</f>
        <v/>
      </c>
      <c r="B606" s="319" t="s">
        <v>96</v>
      </c>
      <c r="C606" s="319" t="s">
        <v>96</v>
      </c>
      <c r="D606" s="320" t="str">
        <f ca="1">IF(B606&lt;&gt;"",IF(COUNTIF(账户资料!A:A,B606)=1,IF(B606="",0,VLOOKUP(B606,账户资料!A:B,2,FALSE)),"无此账户编码请备案后录入!"),"")</f>
        <v/>
      </c>
      <c r="E606" s="321" t="str">
        <f ca="1">IF(COUNTIF(账户资料!A:A,B606)=1,IF(B606="",0,VLOOKUP(B606,账户资料!A:C,3,FALSE)),"")</f>
        <v/>
      </c>
      <c r="F606" s="319" t="s">
        <v>96</v>
      </c>
      <c r="G606" s="322"/>
      <c r="H606" s="322"/>
      <c r="I606" s="323" t="str">
        <f ca="1" t="shared" si="11"/>
        <v/>
      </c>
    </row>
    <row r="607" customHeight="1" spans="1:9">
      <c r="A607" s="318" t="str">
        <f ca="1">IF(AND(G607&lt;&gt;"",G607&gt;0),MAX(A$3:A606,MAX(转付款存档!A:A))+1,"")</f>
        <v/>
      </c>
      <c r="B607" s="319" t="s">
        <v>96</v>
      </c>
      <c r="C607" s="319" t="s">
        <v>96</v>
      </c>
      <c r="D607" s="320" t="str">
        <f ca="1">IF(B607&lt;&gt;"",IF(COUNTIF(账户资料!A:A,B607)=1,IF(B607="",0,VLOOKUP(B607,账户资料!A:B,2,FALSE)),"无此账户编码请备案后录入!"),"")</f>
        <v/>
      </c>
      <c r="E607" s="321" t="str">
        <f ca="1">IF(COUNTIF(账户资料!A:A,B607)=1,IF(B607="",0,VLOOKUP(B607,账户资料!A:C,3,FALSE)),"")</f>
        <v/>
      </c>
      <c r="F607" s="319" t="s">
        <v>96</v>
      </c>
      <c r="G607" s="322"/>
      <c r="H607" s="322"/>
      <c r="I607" s="323" t="str">
        <f ca="1" t="shared" si="11"/>
        <v/>
      </c>
    </row>
    <row r="608" customHeight="1" spans="1:9">
      <c r="A608" s="318" t="str">
        <f ca="1">IF(AND(G608&lt;&gt;"",G608&gt;0),MAX(A$3:A607,MAX(转付款存档!A:A))+1,"")</f>
        <v/>
      </c>
      <c r="B608" s="319" t="s">
        <v>96</v>
      </c>
      <c r="C608" s="319" t="s">
        <v>96</v>
      </c>
      <c r="D608" s="320" t="str">
        <f ca="1">IF(B608&lt;&gt;"",IF(COUNTIF(账户资料!A:A,B608)=1,IF(B608="",0,VLOOKUP(B608,账户资料!A:B,2,FALSE)),"无此账户编码请备案后录入!"),"")</f>
        <v/>
      </c>
      <c r="E608" s="321" t="str">
        <f ca="1">IF(COUNTIF(账户资料!A:A,B608)=1,IF(B608="",0,VLOOKUP(B608,账户资料!A:C,3,FALSE)),"")</f>
        <v/>
      </c>
      <c r="F608" s="319" t="s">
        <v>96</v>
      </c>
      <c r="G608" s="322"/>
      <c r="H608" s="322"/>
      <c r="I608" s="323" t="str">
        <f ca="1" t="shared" si="11"/>
        <v/>
      </c>
    </row>
    <row r="609" customHeight="1" spans="1:9">
      <c r="A609" s="318" t="str">
        <f ca="1">IF(AND(G609&lt;&gt;"",G609&gt;0),MAX(A$3:A608,MAX(转付款存档!A:A))+1,"")</f>
        <v/>
      </c>
      <c r="B609" s="319" t="s">
        <v>96</v>
      </c>
      <c r="C609" s="319" t="s">
        <v>96</v>
      </c>
      <c r="D609" s="320" t="str">
        <f ca="1">IF(B609&lt;&gt;"",IF(COUNTIF(账户资料!A:A,B609)=1,IF(B609="",0,VLOOKUP(B609,账户资料!A:B,2,FALSE)),"无此账户编码请备案后录入!"),"")</f>
        <v/>
      </c>
      <c r="E609" s="321" t="str">
        <f ca="1">IF(COUNTIF(账户资料!A:A,B609)=1,IF(B609="",0,VLOOKUP(B609,账户资料!A:C,3,FALSE)),"")</f>
        <v/>
      </c>
      <c r="F609" s="319" t="s">
        <v>96</v>
      </c>
      <c r="G609" s="322"/>
      <c r="H609" s="322"/>
      <c r="I609" s="323" t="str">
        <f ca="1" t="shared" si="11"/>
        <v/>
      </c>
    </row>
    <row r="610" customHeight="1" spans="1:9">
      <c r="A610" s="318" t="str">
        <f ca="1">IF(AND(G610&lt;&gt;"",G610&gt;0),MAX(A$3:A609,MAX(转付款存档!A:A))+1,"")</f>
        <v/>
      </c>
      <c r="B610" s="319" t="s">
        <v>96</v>
      </c>
      <c r="C610" s="319" t="s">
        <v>96</v>
      </c>
      <c r="D610" s="320" t="str">
        <f ca="1">IF(B610&lt;&gt;"",IF(COUNTIF(账户资料!A:A,B610)=1,IF(B610="",0,VLOOKUP(B610,账户资料!A:B,2,FALSE)),"无此账户编码请备案后录入!"),"")</f>
        <v/>
      </c>
      <c r="E610" s="321" t="str">
        <f ca="1">IF(COUNTIF(账户资料!A:A,B610)=1,IF(B610="",0,VLOOKUP(B610,账户资料!A:C,3,FALSE)),"")</f>
        <v/>
      </c>
      <c r="F610" s="319" t="s">
        <v>96</v>
      </c>
      <c r="G610" s="322"/>
      <c r="H610" s="322"/>
      <c r="I610" s="323" t="str">
        <f ca="1" t="shared" si="11"/>
        <v/>
      </c>
    </row>
    <row r="611" customHeight="1" spans="1:9">
      <c r="A611" s="318" t="str">
        <f ca="1">IF(AND(G611&lt;&gt;"",G611&gt;0),MAX(A$3:A610,MAX(转付款存档!A:A))+1,"")</f>
        <v/>
      </c>
      <c r="B611" s="319" t="s">
        <v>96</v>
      </c>
      <c r="C611" s="319" t="s">
        <v>96</v>
      </c>
      <c r="D611" s="320" t="str">
        <f ca="1">IF(B611&lt;&gt;"",IF(COUNTIF(账户资料!A:A,B611)=1,IF(B611="",0,VLOOKUP(B611,账户资料!A:B,2,FALSE)),"无此账户编码请备案后录入!"),"")</f>
        <v/>
      </c>
      <c r="E611" s="321" t="str">
        <f ca="1">IF(COUNTIF(账户资料!A:A,B611)=1,IF(B611="",0,VLOOKUP(B611,账户资料!A:C,3,FALSE)),"")</f>
        <v/>
      </c>
      <c r="F611" s="319" t="s">
        <v>96</v>
      </c>
      <c r="G611" s="322"/>
      <c r="H611" s="322"/>
      <c r="I611" s="323" t="str">
        <f ca="1" t="shared" si="11"/>
        <v/>
      </c>
    </row>
    <row r="612" customHeight="1" spans="1:9">
      <c r="A612" s="318" t="str">
        <f ca="1">IF(AND(G612&lt;&gt;"",G612&gt;0),MAX(A$3:A611,MAX(转付款存档!A:A))+1,"")</f>
        <v/>
      </c>
      <c r="B612" s="319" t="s">
        <v>96</v>
      </c>
      <c r="C612" s="319" t="s">
        <v>96</v>
      </c>
      <c r="D612" s="320" t="str">
        <f ca="1">IF(B612&lt;&gt;"",IF(COUNTIF(账户资料!A:A,B612)=1,IF(B612="",0,VLOOKUP(B612,账户资料!A:B,2,FALSE)),"无此账户编码请备案后录入!"),"")</f>
        <v/>
      </c>
      <c r="E612" s="321" t="str">
        <f ca="1">IF(COUNTIF(账户资料!A:A,B612)=1,IF(B612="",0,VLOOKUP(B612,账户资料!A:C,3,FALSE)),"")</f>
        <v/>
      </c>
      <c r="F612" s="319" t="s">
        <v>96</v>
      </c>
      <c r="G612" s="322"/>
      <c r="H612" s="322"/>
      <c r="I612" s="323" t="str">
        <f ca="1" t="shared" si="11"/>
        <v/>
      </c>
    </row>
    <row r="613" customHeight="1" spans="1:9">
      <c r="A613" s="318" t="str">
        <f ca="1">IF(AND(G613&lt;&gt;"",G613&gt;0),MAX(A$3:A612,MAX(转付款存档!A:A))+1,"")</f>
        <v/>
      </c>
      <c r="B613" s="319" t="s">
        <v>96</v>
      </c>
      <c r="C613" s="319" t="s">
        <v>96</v>
      </c>
      <c r="D613" s="320" t="str">
        <f ca="1">IF(B613&lt;&gt;"",IF(COUNTIF(账户资料!A:A,B613)=1,IF(B613="",0,VLOOKUP(B613,账户资料!A:B,2,FALSE)),"无此账户编码请备案后录入!"),"")</f>
        <v/>
      </c>
      <c r="E613" s="321" t="str">
        <f ca="1">IF(COUNTIF(账户资料!A:A,B613)=1,IF(B613="",0,VLOOKUP(B613,账户资料!A:C,3,FALSE)),"")</f>
        <v/>
      </c>
      <c r="F613" s="319" t="s">
        <v>96</v>
      </c>
      <c r="G613" s="322"/>
      <c r="H613" s="322"/>
      <c r="I613" s="323" t="str">
        <f ca="1" t="shared" si="11"/>
        <v/>
      </c>
    </row>
    <row r="614" customHeight="1" spans="1:9">
      <c r="A614" s="318" t="str">
        <f ca="1">IF(AND(G614&lt;&gt;"",G614&gt;0),MAX(A$3:A613,MAX(转付款存档!A:A))+1,"")</f>
        <v/>
      </c>
      <c r="B614" s="319" t="s">
        <v>96</v>
      </c>
      <c r="C614" s="319" t="s">
        <v>96</v>
      </c>
      <c r="D614" s="320" t="str">
        <f ca="1">IF(B614&lt;&gt;"",IF(COUNTIF(账户资料!A:A,B614)=1,IF(B614="",0,VLOOKUP(B614,账户资料!A:B,2,FALSE)),"无此账户编码请备案后录入!"),"")</f>
        <v/>
      </c>
      <c r="E614" s="321" t="str">
        <f ca="1">IF(COUNTIF(账户资料!A:A,B614)=1,IF(B614="",0,VLOOKUP(B614,账户资料!A:C,3,FALSE)),"")</f>
        <v/>
      </c>
      <c r="F614" s="319" t="s">
        <v>96</v>
      </c>
      <c r="G614" s="322"/>
      <c r="H614" s="322"/>
      <c r="I614" s="323" t="str">
        <f ca="1" t="shared" si="11"/>
        <v/>
      </c>
    </row>
    <row r="615" customHeight="1" spans="1:9">
      <c r="A615" s="318" t="str">
        <f ca="1">IF(AND(G615&lt;&gt;"",G615&gt;0),MAX(A$3:A614,MAX(转付款存档!A:A))+1,"")</f>
        <v/>
      </c>
      <c r="B615" s="319" t="s">
        <v>96</v>
      </c>
      <c r="C615" s="319" t="s">
        <v>96</v>
      </c>
      <c r="D615" s="320" t="str">
        <f ca="1">IF(B615&lt;&gt;"",IF(COUNTIF(账户资料!A:A,B615)=1,IF(B615="",0,VLOOKUP(B615,账户资料!A:B,2,FALSE)),"无此账户编码请备案后录入!"),"")</f>
        <v/>
      </c>
      <c r="E615" s="321" t="str">
        <f ca="1">IF(COUNTIF(账户资料!A:A,B615)=1,IF(B615="",0,VLOOKUP(B615,账户资料!A:C,3,FALSE)),"")</f>
        <v/>
      </c>
      <c r="F615" s="319" t="s">
        <v>96</v>
      </c>
      <c r="G615" s="322"/>
      <c r="H615" s="322"/>
      <c r="I615" s="323" t="str">
        <f ca="1" t="shared" si="11"/>
        <v/>
      </c>
    </row>
    <row r="616" customHeight="1" spans="1:9">
      <c r="A616" s="318" t="str">
        <f ca="1">IF(AND(G616&lt;&gt;"",G616&gt;0),MAX(A$3:A615,MAX(转付款存档!A:A))+1,"")</f>
        <v/>
      </c>
      <c r="B616" s="319" t="s">
        <v>96</v>
      </c>
      <c r="C616" s="319" t="s">
        <v>96</v>
      </c>
      <c r="D616" s="320" t="str">
        <f ca="1">IF(B616&lt;&gt;"",IF(COUNTIF(账户资料!A:A,B616)=1,IF(B616="",0,VLOOKUP(B616,账户资料!A:B,2,FALSE)),"无此账户编码请备案后录入!"),"")</f>
        <v/>
      </c>
      <c r="E616" s="321" t="str">
        <f ca="1">IF(COUNTIF(账户资料!A:A,B616)=1,IF(B616="",0,VLOOKUP(B616,账户资料!A:C,3,FALSE)),"")</f>
        <v/>
      </c>
      <c r="F616" s="319" t="s">
        <v>96</v>
      </c>
      <c r="G616" s="322"/>
      <c r="H616" s="322"/>
      <c r="I616" s="323" t="str">
        <f ca="1" t="shared" si="11"/>
        <v/>
      </c>
    </row>
    <row r="617" customHeight="1" spans="1:9">
      <c r="A617" s="318" t="str">
        <f ca="1">IF(AND(G617&lt;&gt;"",G617&gt;0),MAX(A$3:A616,MAX(转付款存档!A:A))+1,"")</f>
        <v/>
      </c>
      <c r="B617" s="319" t="s">
        <v>96</v>
      </c>
      <c r="C617" s="319" t="s">
        <v>96</v>
      </c>
      <c r="D617" s="320" t="str">
        <f ca="1">IF(B617&lt;&gt;"",IF(COUNTIF(账户资料!A:A,B617)=1,IF(B617="",0,VLOOKUP(B617,账户资料!A:B,2,FALSE)),"无此账户编码请备案后录入!"),"")</f>
        <v/>
      </c>
      <c r="E617" s="321" t="str">
        <f ca="1">IF(COUNTIF(账户资料!A:A,B617)=1,IF(B617="",0,VLOOKUP(B617,账户资料!A:C,3,FALSE)),"")</f>
        <v/>
      </c>
      <c r="F617" s="319" t="s">
        <v>96</v>
      </c>
      <c r="G617" s="322"/>
      <c r="H617" s="322"/>
      <c r="I617" s="323" t="str">
        <f ca="1" t="shared" si="11"/>
        <v/>
      </c>
    </row>
    <row r="618" customHeight="1" spans="1:9">
      <c r="A618" s="318" t="str">
        <f ca="1">IF(AND(G618&lt;&gt;"",G618&gt;0),MAX(A$3:A617,MAX(转付款存档!A:A))+1,"")</f>
        <v/>
      </c>
      <c r="B618" s="319" t="s">
        <v>96</v>
      </c>
      <c r="C618" s="319" t="s">
        <v>96</v>
      </c>
      <c r="D618" s="320" t="str">
        <f ca="1">IF(B618&lt;&gt;"",IF(COUNTIF(账户资料!A:A,B618)=1,IF(B618="",0,VLOOKUP(B618,账户资料!A:B,2,FALSE)),"无此账户编码请备案后录入!"),"")</f>
        <v/>
      </c>
      <c r="E618" s="321" t="str">
        <f ca="1">IF(COUNTIF(账户资料!A:A,B618)=1,IF(B618="",0,VLOOKUP(B618,账户资料!A:C,3,FALSE)),"")</f>
        <v/>
      </c>
      <c r="F618" s="319" t="s">
        <v>96</v>
      </c>
      <c r="G618" s="322"/>
      <c r="H618" s="322"/>
      <c r="I618" s="323" t="str">
        <f ca="1" t="shared" si="11"/>
        <v/>
      </c>
    </row>
    <row r="619" customHeight="1" spans="1:9">
      <c r="A619" s="318" t="str">
        <f ca="1">IF(AND(G619&lt;&gt;"",G619&gt;0),MAX(A$3:A618,MAX(转付款存档!A:A))+1,"")</f>
        <v/>
      </c>
      <c r="B619" s="319" t="s">
        <v>96</v>
      </c>
      <c r="C619" s="319" t="s">
        <v>96</v>
      </c>
      <c r="D619" s="320" t="str">
        <f ca="1">IF(B619&lt;&gt;"",IF(COUNTIF(账户资料!A:A,B619)=1,IF(B619="",0,VLOOKUP(B619,账户资料!A:B,2,FALSE)),"无此账户编码请备案后录入!"),"")</f>
        <v/>
      </c>
      <c r="E619" s="321" t="str">
        <f ca="1">IF(COUNTIF(账户资料!A:A,B619)=1,IF(B619="",0,VLOOKUP(B619,账户资料!A:C,3,FALSE)),"")</f>
        <v/>
      </c>
      <c r="F619" s="319" t="s">
        <v>96</v>
      </c>
      <c r="G619" s="322"/>
      <c r="H619" s="322"/>
      <c r="I619" s="323" t="str">
        <f ca="1" t="shared" si="11"/>
        <v/>
      </c>
    </row>
    <row r="620" customHeight="1" spans="1:9">
      <c r="A620" s="318" t="str">
        <f ca="1">IF(AND(G620&lt;&gt;"",G620&gt;0),MAX(A$3:A619,MAX(转付款存档!A:A))+1,"")</f>
        <v/>
      </c>
      <c r="B620" s="319" t="s">
        <v>96</v>
      </c>
      <c r="C620" s="319" t="s">
        <v>96</v>
      </c>
      <c r="D620" s="320" t="str">
        <f ca="1">IF(B620&lt;&gt;"",IF(COUNTIF(账户资料!A:A,B620)=1,IF(B620="",0,VLOOKUP(B620,账户资料!A:B,2,FALSE)),"无此账户编码请备案后录入!"),"")</f>
        <v/>
      </c>
      <c r="E620" s="321" t="str">
        <f ca="1">IF(COUNTIF(账户资料!A:A,B620)=1,IF(B620="",0,VLOOKUP(B620,账户资料!A:C,3,FALSE)),"")</f>
        <v/>
      </c>
      <c r="F620" s="319" t="s">
        <v>96</v>
      </c>
      <c r="G620" s="322"/>
      <c r="H620" s="322"/>
      <c r="I620" s="323" t="str">
        <f ca="1" t="shared" si="11"/>
        <v/>
      </c>
    </row>
    <row r="621" customHeight="1" spans="1:9">
      <c r="A621" s="318" t="str">
        <f ca="1">IF(AND(G621&lt;&gt;"",G621&gt;0),MAX(A$3:A620,MAX(转付款存档!A:A))+1,"")</f>
        <v/>
      </c>
      <c r="B621" s="319" t="s">
        <v>96</v>
      </c>
      <c r="C621" s="319" t="s">
        <v>96</v>
      </c>
      <c r="D621" s="320" t="str">
        <f ca="1">IF(B621&lt;&gt;"",IF(COUNTIF(账户资料!A:A,B621)=1,IF(B621="",0,VLOOKUP(B621,账户资料!A:B,2,FALSE)),"无此账户编码请备案后录入!"),"")</f>
        <v/>
      </c>
      <c r="E621" s="321" t="str">
        <f ca="1">IF(COUNTIF(账户资料!A:A,B621)=1,IF(B621="",0,VLOOKUP(B621,账户资料!A:C,3,FALSE)),"")</f>
        <v/>
      </c>
      <c r="F621" s="319" t="s">
        <v>96</v>
      </c>
      <c r="G621" s="322"/>
      <c r="H621" s="322"/>
      <c r="I621" s="323" t="str">
        <f ca="1" t="shared" si="11"/>
        <v/>
      </c>
    </row>
    <row r="622" customHeight="1" spans="1:9">
      <c r="A622" s="318" t="str">
        <f ca="1">IF(AND(G622&lt;&gt;"",G622&gt;0),MAX(A$3:A621,MAX(转付款存档!A:A))+1,"")</f>
        <v/>
      </c>
      <c r="B622" s="319" t="s">
        <v>96</v>
      </c>
      <c r="C622" s="319" t="s">
        <v>96</v>
      </c>
      <c r="D622" s="320" t="str">
        <f ca="1">IF(B622&lt;&gt;"",IF(COUNTIF(账户资料!A:A,B622)=1,IF(B622="",0,VLOOKUP(B622,账户资料!A:B,2,FALSE)),"无此账户编码请备案后录入!"),"")</f>
        <v/>
      </c>
      <c r="E622" s="321" t="str">
        <f ca="1">IF(COUNTIF(账户资料!A:A,B622)=1,IF(B622="",0,VLOOKUP(B622,账户资料!A:C,3,FALSE)),"")</f>
        <v/>
      </c>
      <c r="F622" s="319" t="s">
        <v>96</v>
      </c>
      <c r="G622" s="322"/>
      <c r="H622" s="322"/>
      <c r="I622" s="323" t="str">
        <f ca="1" t="shared" si="11"/>
        <v/>
      </c>
    </row>
    <row r="623" customHeight="1" spans="1:9">
      <c r="A623" s="318" t="str">
        <f ca="1">IF(AND(G623&lt;&gt;"",G623&gt;0),MAX(A$3:A622,MAX(转付款存档!A:A))+1,"")</f>
        <v/>
      </c>
      <c r="B623" s="319" t="s">
        <v>96</v>
      </c>
      <c r="C623" s="319" t="s">
        <v>96</v>
      </c>
      <c r="D623" s="320" t="str">
        <f ca="1">IF(B623&lt;&gt;"",IF(COUNTIF(账户资料!A:A,B623)=1,IF(B623="",0,VLOOKUP(B623,账户资料!A:B,2,FALSE)),"无此账户编码请备案后录入!"),"")</f>
        <v/>
      </c>
      <c r="E623" s="321" t="str">
        <f ca="1">IF(COUNTIF(账户资料!A:A,B623)=1,IF(B623="",0,VLOOKUP(B623,账户资料!A:C,3,FALSE)),"")</f>
        <v/>
      </c>
      <c r="F623" s="319" t="s">
        <v>96</v>
      </c>
      <c r="G623" s="322"/>
      <c r="H623" s="322"/>
      <c r="I623" s="323" t="str">
        <f ca="1" t="shared" si="11"/>
        <v/>
      </c>
    </row>
    <row r="624" customHeight="1" spans="1:9">
      <c r="A624" s="318" t="str">
        <f ca="1">IF(AND(G624&lt;&gt;"",G624&gt;0),MAX(A$3:A623,MAX(转付款存档!A:A))+1,"")</f>
        <v/>
      </c>
      <c r="B624" s="319" t="s">
        <v>96</v>
      </c>
      <c r="C624" s="319" t="s">
        <v>96</v>
      </c>
      <c r="D624" s="320" t="str">
        <f ca="1">IF(B624&lt;&gt;"",IF(COUNTIF(账户资料!A:A,B624)=1,IF(B624="",0,VLOOKUP(B624,账户资料!A:B,2,FALSE)),"无此账户编码请备案后录入!"),"")</f>
        <v/>
      </c>
      <c r="E624" s="321" t="str">
        <f ca="1">IF(COUNTIF(账户资料!A:A,B624)=1,IF(B624="",0,VLOOKUP(B624,账户资料!A:C,3,FALSE)),"")</f>
        <v/>
      </c>
      <c r="F624" s="319" t="s">
        <v>96</v>
      </c>
      <c r="G624" s="322"/>
      <c r="H624" s="322"/>
      <c r="I624" s="323" t="str">
        <f ca="1" t="shared" si="11"/>
        <v/>
      </c>
    </row>
    <row r="625" customHeight="1" spans="1:9">
      <c r="A625" s="318" t="str">
        <f ca="1">IF(AND(G625&lt;&gt;"",G625&gt;0),MAX(A$3:A624,MAX(转付款存档!A:A))+1,"")</f>
        <v/>
      </c>
      <c r="B625" s="319" t="s">
        <v>96</v>
      </c>
      <c r="C625" s="319" t="s">
        <v>96</v>
      </c>
      <c r="D625" s="320" t="str">
        <f ca="1">IF(B625&lt;&gt;"",IF(COUNTIF(账户资料!A:A,B625)=1,IF(B625="",0,VLOOKUP(B625,账户资料!A:B,2,FALSE)),"无此账户编码请备案后录入!"),"")</f>
        <v/>
      </c>
      <c r="E625" s="321" t="str">
        <f ca="1">IF(COUNTIF(账户资料!A:A,B625)=1,IF(B625="",0,VLOOKUP(B625,账户资料!A:C,3,FALSE)),"")</f>
        <v/>
      </c>
      <c r="F625" s="319" t="s">
        <v>96</v>
      </c>
      <c r="G625" s="322"/>
      <c r="H625" s="322"/>
      <c r="I625" s="323" t="str">
        <f ca="1" t="shared" si="11"/>
        <v/>
      </c>
    </row>
    <row r="626" customHeight="1" spans="1:9">
      <c r="A626" s="318" t="str">
        <f ca="1">IF(AND(G626&lt;&gt;"",G626&gt;0),MAX(A$3:A625,MAX(转付款存档!A:A))+1,"")</f>
        <v/>
      </c>
      <c r="B626" s="319" t="s">
        <v>96</v>
      </c>
      <c r="C626" s="319" t="s">
        <v>96</v>
      </c>
      <c r="D626" s="320" t="str">
        <f ca="1">IF(B626&lt;&gt;"",IF(COUNTIF(账户资料!A:A,B626)=1,IF(B626="",0,VLOOKUP(B626,账户资料!A:B,2,FALSE)),"无此账户编码请备案后录入!"),"")</f>
        <v/>
      </c>
      <c r="E626" s="321" t="str">
        <f ca="1">IF(COUNTIF(账户资料!A:A,B626)=1,IF(B626="",0,VLOOKUP(B626,账户资料!A:C,3,FALSE)),"")</f>
        <v/>
      </c>
      <c r="F626" s="319" t="s">
        <v>96</v>
      </c>
      <c r="G626" s="322"/>
      <c r="H626" s="322"/>
      <c r="I626" s="323" t="str">
        <f ca="1" t="shared" si="11"/>
        <v/>
      </c>
    </row>
    <row r="627" customHeight="1" spans="1:9">
      <c r="A627" s="318" t="str">
        <f ca="1">IF(AND(G627&lt;&gt;"",G627&gt;0),MAX(A$3:A626,MAX(转付款存档!A:A))+1,"")</f>
        <v/>
      </c>
      <c r="B627" s="319" t="s">
        <v>96</v>
      </c>
      <c r="C627" s="319" t="s">
        <v>96</v>
      </c>
      <c r="D627" s="320" t="str">
        <f ca="1">IF(B627&lt;&gt;"",IF(COUNTIF(账户资料!A:A,B627)=1,IF(B627="",0,VLOOKUP(B627,账户资料!A:B,2,FALSE)),"无此账户编码请备案后录入!"),"")</f>
        <v/>
      </c>
      <c r="E627" s="321" t="str">
        <f ca="1">IF(COUNTIF(账户资料!A:A,B627)=1,IF(B627="",0,VLOOKUP(B627,账户资料!A:C,3,FALSE)),"")</f>
        <v/>
      </c>
      <c r="F627" s="319" t="s">
        <v>96</v>
      </c>
      <c r="G627" s="322"/>
      <c r="H627" s="322"/>
      <c r="I627" s="323" t="str">
        <f ca="1" t="shared" si="11"/>
        <v/>
      </c>
    </row>
    <row r="628" customHeight="1" spans="1:9">
      <c r="A628" s="318" t="str">
        <f ca="1">IF(AND(G628&lt;&gt;"",G628&gt;0),MAX(A$3:A627,MAX(转付款存档!A:A))+1,"")</f>
        <v/>
      </c>
      <c r="B628" s="319" t="s">
        <v>96</v>
      </c>
      <c r="C628" s="319" t="s">
        <v>96</v>
      </c>
      <c r="D628" s="320" t="str">
        <f ca="1">IF(B628&lt;&gt;"",IF(COUNTIF(账户资料!A:A,B628)=1,IF(B628="",0,VLOOKUP(B628,账户资料!A:B,2,FALSE)),"无此账户编码请备案后录入!"),"")</f>
        <v/>
      </c>
      <c r="E628" s="321" t="str">
        <f ca="1">IF(COUNTIF(账户资料!A:A,B628)=1,IF(B628="",0,VLOOKUP(B628,账户资料!A:C,3,FALSE)),"")</f>
        <v/>
      </c>
      <c r="F628" s="319" t="s">
        <v>96</v>
      </c>
      <c r="G628" s="322"/>
      <c r="H628" s="322"/>
      <c r="I628" s="323" t="str">
        <f ca="1" t="shared" si="11"/>
        <v/>
      </c>
    </row>
    <row r="629" customHeight="1" spans="1:9">
      <c r="A629" s="318" t="str">
        <f ca="1">IF(AND(G629&lt;&gt;"",G629&gt;0),MAX(A$3:A628,MAX(转付款存档!A:A))+1,"")</f>
        <v/>
      </c>
      <c r="B629" s="319" t="s">
        <v>96</v>
      </c>
      <c r="C629" s="319" t="s">
        <v>96</v>
      </c>
      <c r="D629" s="320" t="str">
        <f ca="1">IF(B629&lt;&gt;"",IF(COUNTIF(账户资料!A:A,B629)=1,IF(B629="",0,VLOOKUP(B629,账户资料!A:B,2,FALSE)),"无此账户编码请备案后录入!"),"")</f>
        <v/>
      </c>
      <c r="E629" s="321" t="str">
        <f ca="1">IF(COUNTIF(账户资料!A:A,B629)=1,IF(B629="",0,VLOOKUP(B629,账户资料!A:C,3,FALSE)),"")</f>
        <v/>
      </c>
      <c r="F629" s="319" t="s">
        <v>96</v>
      </c>
      <c r="G629" s="322"/>
      <c r="H629" s="322"/>
      <c r="I629" s="323" t="str">
        <f ca="1" t="shared" si="11"/>
        <v/>
      </c>
    </row>
    <row r="630" customHeight="1" spans="1:9">
      <c r="A630" s="318" t="str">
        <f ca="1">IF(AND(G630&lt;&gt;"",G630&gt;0),MAX(A$3:A629,MAX(转付款存档!A:A))+1,"")</f>
        <v/>
      </c>
      <c r="B630" s="319" t="s">
        <v>96</v>
      </c>
      <c r="C630" s="319" t="s">
        <v>96</v>
      </c>
      <c r="D630" s="320" t="str">
        <f ca="1">IF(B630&lt;&gt;"",IF(COUNTIF(账户资料!A:A,B630)=1,IF(B630="",0,VLOOKUP(B630,账户资料!A:B,2,FALSE)),"无此账户编码请备案后录入!"),"")</f>
        <v/>
      </c>
      <c r="E630" s="321" t="str">
        <f ca="1">IF(COUNTIF(账户资料!A:A,B630)=1,IF(B630="",0,VLOOKUP(B630,账户资料!A:C,3,FALSE)),"")</f>
        <v/>
      </c>
      <c r="F630" s="319" t="s">
        <v>96</v>
      </c>
      <c r="G630" s="322"/>
      <c r="H630" s="322"/>
      <c r="I630" s="323" t="str">
        <f ca="1" t="shared" si="11"/>
        <v/>
      </c>
    </row>
    <row r="631" customHeight="1" spans="1:9">
      <c r="A631" s="318" t="str">
        <f ca="1">IF(AND(G631&lt;&gt;"",G631&gt;0),MAX(A$3:A630,MAX(转付款存档!A:A))+1,"")</f>
        <v/>
      </c>
      <c r="B631" s="319" t="s">
        <v>96</v>
      </c>
      <c r="C631" s="319" t="s">
        <v>96</v>
      </c>
      <c r="D631" s="320" t="str">
        <f ca="1">IF(B631&lt;&gt;"",IF(COUNTIF(账户资料!A:A,B631)=1,IF(B631="",0,VLOOKUP(B631,账户资料!A:B,2,FALSE)),"无此账户编码请备案后录入!"),"")</f>
        <v/>
      </c>
      <c r="E631" s="321" t="str">
        <f ca="1">IF(COUNTIF(账户资料!A:A,B631)=1,IF(B631="",0,VLOOKUP(B631,账户资料!A:C,3,FALSE)),"")</f>
        <v/>
      </c>
      <c r="F631" s="319" t="s">
        <v>96</v>
      </c>
      <c r="G631" s="322"/>
      <c r="H631" s="322"/>
      <c r="I631" s="323" t="str">
        <f ca="1" t="shared" si="11"/>
        <v/>
      </c>
    </row>
    <row r="632" customHeight="1" spans="1:9">
      <c r="A632" s="318" t="str">
        <f ca="1">IF(AND(G632&lt;&gt;"",G632&gt;0),MAX(A$3:A631,MAX(转付款存档!A:A))+1,"")</f>
        <v/>
      </c>
      <c r="B632" s="319" t="s">
        <v>96</v>
      </c>
      <c r="C632" s="319" t="s">
        <v>96</v>
      </c>
      <c r="D632" s="320" t="str">
        <f ca="1">IF(B632&lt;&gt;"",IF(COUNTIF(账户资料!A:A,B632)=1,IF(B632="",0,VLOOKUP(B632,账户资料!A:B,2,FALSE)),"无此账户编码请备案后录入!"),"")</f>
        <v/>
      </c>
      <c r="E632" s="321" t="str">
        <f ca="1">IF(COUNTIF(账户资料!A:A,B632)=1,IF(B632="",0,VLOOKUP(B632,账户资料!A:C,3,FALSE)),"")</f>
        <v/>
      </c>
      <c r="F632" s="319" t="s">
        <v>96</v>
      </c>
      <c r="G632" s="322"/>
      <c r="H632" s="322"/>
      <c r="I632" s="323" t="str">
        <f ca="1" t="shared" si="11"/>
        <v/>
      </c>
    </row>
    <row r="633" customHeight="1" spans="1:9">
      <c r="A633" s="318" t="str">
        <f ca="1">IF(AND(G633&lt;&gt;"",G633&gt;0),MAX(A$3:A632,MAX(转付款存档!A:A))+1,"")</f>
        <v/>
      </c>
      <c r="B633" s="319" t="s">
        <v>96</v>
      </c>
      <c r="C633" s="319" t="s">
        <v>96</v>
      </c>
      <c r="D633" s="320" t="str">
        <f ca="1">IF(B633&lt;&gt;"",IF(COUNTIF(账户资料!A:A,B633)=1,IF(B633="",0,VLOOKUP(B633,账户资料!A:B,2,FALSE)),"无此账户编码请备案后录入!"),"")</f>
        <v/>
      </c>
      <c r="E633" s="321" t="str">
        <f ca="1">IF(COUNTIF(账户资料!A:A,B633)=1,IF(B633="",0,VLOOKUP(B633,账户资料!A:C,3,FALSE)),"")</f>
        <v/>
      </c>
      <c r="F633" s="319" t="s">
        <v>96</v>
      </c>
      <c r="G633" s="322"/>
      <c r="H633" s="322"/>
      <c r="I633" s="323" t="str">
        <f ca="1" t="shared" si="11"/>
        <v/>
      </c>
    </row>
    <row r="634" customHeight="1" spans="1:9">
      <c r="A634" s="318" t="str">
        <f ca="1">IF(AND(G634&lt;&gt;"",G634&gt;0),MAX(A$3:A633,MAX(转付款存档!A:A))+1,"")</f>
        <v/>
      </c>
      <c r="B634" s="319" t="s">
        <v>96</v>
      </c>
      <c r="C634" s="319" t="s">
        <v>96</v>
      </c>
      <c r="D634" s="320" t="str">
        <f ca="1">IF(B634&lt;&gt;"",IF(COUNTIF(账户资料!A:A,B634)=1,IF(B634="",0,VLOOKUP(B634,账户资料!A:B,2,FALSE)),"无此账户编码请备案后录入!"),"")</f>
        <v/>
      </c>
      <c r="E634" s="321" t="str">
        <f ca="1">IF(COUNTIF(账户资料!A:A,B634)=1,IF(B634="",0,VLOOKUP(B634,账户资料!A:C,3,FALSE)),"")</f>
        <v/>
      </c>
      <c r="F634" s="319" t="s">
        <v>96</v>
      </c>
      <c r="G634" s="322"/>
      <c r="H634" s="322"/>
      <c r="I634" s="323" t="str">
        <f ca="1" t="shared" si="11"/>
        <v/>
      </c>
    </row>
    <row r="635" customHeight="1" spans="1:9">
      <c r="A635" s="318" t="str">
        <f ca="1">IF(AND(G635&lt;&gt;"",G635&gt;0),MAX(A$3:A634,MAX(转付款存档!A:A))+1,"")</f>
        <v/>
      </c>
      <c r="B635" s="319" t="s">
        <v>96</v>
      </c>
      <c r="C635" s="319" t="s">
        <v>96</v>
      </c>
      <c r="D635" s="320" t="str">
        <f ca="1">IF(B635&lt;&gt;"",IF(COUNTIF(账户资料!A:A,B635)=1,IF(B635="",0,VLOOKUP(B635,账户资料!A:B,2,FALSE)),"无此账户编码请备案后录入!"),"")</f>
        <v/>
      </c>
      <c r="E635" s="321" t="str">
        <f ca="1">IF(COUNTIF(账户资料!A:A,B635)=1,IF(B635="",0,VLOOKUP(B635,账户资料!A:C,3,FALSE)),"")</f>
        <v/>
      </c>
      <c r="F635" s="319" t="s">
        <v>96</v>
      </c>
      <c r="G635" s="322"/>
      <c r="H635" s="322"/>
      <c r="I635" s="323" t="str">
        <f ca="1" t="shared" si="11"/>
        <v/>
      </c>
    </row>
    <row r="636" customHeight="1" spans="1:9">
      <c r="A636" s="318" t="str">
        <f ca="1">IF(AND(G636&lt;&gt;"",G636&gt;0),MAX(A$3:A635,MAX(转付款存档!A:A))+1,"")</f>
        <v/>
      </c>
      <c r="B636" s="319" t="s">
        <v>96</v>
      </c>
      <c r="C636" s="319" t="s">
        <v>96</v>
      </c>
      <c r="D636" s="320" t="str">
        <f ca="1">IF(B636&lt;&gt;"",IF(COUNTIF(账户资料!A:A,B636)=1,IF(B636="",0,VLOOKUP(B636,账户资料!A:B,2,FALSE)),"无此账户编码请备案后录入!"),"")</f>
        <v/>
      </c>
      <c r="E636" s="321" t="str">
        <f ca="1">IF(COUNTIF(账户资料!A:A,B636)=1,IF(B636="",0,VLOOKUP(B636,账户资料!A:C,3,FALSE)),"")</f>
        <v/>
      </c>
      <c r="F636" s="319" t="s">
        <v>96</v>
      </c>
      <c r="G636" s="322"/>
      <c r="H636" s="322"/>
      <c r="I636" s="323" t="str">
        <f ca="1" t="shared" si="11"/>
        <v/>
      </c>
    </row>
    <row r="637" customHeight="1" spans="1:9">
      <c r="A637" s="318" t="str">
        <f ca="1">IF(AND(G637&lt;&gt;"",G637&gt;0),MAX(A$3:A636,MAX(转付款存档!A:A))+1,"")</f>
        <v/>
      </c>
      <c r="B637" s="319" t="s">
        <v>96</v>
      </c>
      <c r="C637" s="319" t="s">
        <v>96</v>
      </c>
      <c r="D637" s="320" t="str">
        <f ca="1">IF(B637&lt;&gt;"",IF(COUNTIF(账户资料!A:A,B637)=1,IF(B637="",0,VLOOKUP(B637,账户资料!A:B,2,FALSE)),"无此账户编码请备案后录入!"),"")</f>
        <v/>
      </c>
      <c r="E637" s="321" t="str">
        <f ca="1">IF(COUNTIF(账户资料!A:A,B637)=1,IF(B637="",0,VLOOKUP(B637,账户资料!A:C,3,FALSE)),"")</f>
        <v/>
      </c>
      <c r="F637" s="319" t="s">
        <v>96</v>
      </c>
      <c r="G637" s="322"/>
      <c r="H637" s="322"/>
      <c r="I637" s="323" t="str">
        <f ca="1" t="shared" si="11"/>
        <v/>
      </c>
    </row>
    <row r="638" customHeight="1" spans="1:9">
      <c r="A638" s="318" t="str">
        <f ca="1">IF(AND(G638&lt;&gt;"",G638&gt;0),MAX(A$3:A637,MAX(转付款存档!A:A))+1,"")</f>
        <v/>
      </c>
      <c r="B638" s="319" t="s">
        <v>96</v>
      </c>
      <c r="C638" s="319" t="s">
        <v>96</v>
      </c>
      <c r="D638" s="320" t="str">
        <f ca="1">IF(B638&lt;&gt;"",IF(COUNTIF(账户资料!A:A,B638)=1,IF(B638="",0,VLOOKUP(B638,账户资料!A:B,2,FALSE)),"无此账户编码请备案后录入!"),"")</f>
        <v/>
      </c>
      <c r="E638" s="321" t="str">
        <f ca="1">IF(COUNTIF(账户资料!A:A,B638)=1,IF(B638="",0,VLOOKUP(B638,账户资料!A:C,3,FALSE)),"")</f>
        <v/>
      </c>
      <c r="F638" s="319" t="s">
        <v>96</v>
      </c>
      <c r="G638" s="322"/>
      <c r="H638" s="322"/>
      <c r="I638" s="323" t="str">
        <f ca="1" t="shared" si="11"/>
        <v/>
      </c>
    </row>
    <row r="639" customHeight="1" spans="1:9">
      <c r="A639" s="318" t="str">
        <f ca="1">IF(AND(G639&lt;&gt;"",G639&gt;0),MAX(A$3:A638,MAX(转付款存档!A:A))+1,"")</f>
        <v/>
      </c>
      <c r="B639" s="319" t="s">
        <v>96</v>
      </c>
      <c r="C639" s="319" t="s">
        <v>96</v>
      </c>
      <c r="D639" s="320" t="str">
        <f ca="1">IF(B639&lt;&gt;"",IF(COUNTIF(账户资料!A:A,B639)=1,IF(B639="",0,VLOOKUP(B639,账户资料!A:B,2,FALSE)),"无此账户编码请备案后录入!"),"")</f>
        <v/>
      </c>
      <c r="E639" s="321" t="str">
        <f ca="1">IF(COUNTIF(账户资料!A:A,B639)=1,IF(B639="",0,VLOOKUP(B639,账户资料!A:C,3,FALSE)),"")</f>
        <v/>
      </c>
      <c r="F639" s="319" t="s">
        <v>96</v>
      </c>
      <c r="G639" s="322"/>
      <c r="H639" s="322"/>
      <c r="I639" s="323" t="str">
        <f ca="1" t="shared" si="11"/>
        <v/>
      </c>
    </row>
    <row r="640" customHeight="1" spans="1:9">
      <c r="A640" s="318" t="str">
        <f ca="1">IF(AND(G640&lt;&gt;"",G640&gt;0),MAX(A$3:A639,MAX(转付款存档!A:A))+1,"")</f>
        <v/>
      </c>
      <c r="B640" s="319" t="s">
        <v>96</v>
      </c>
      <c r="C640" s="319" t="s">
        <v>96</v>
      </c>
      <c r="D640" s="320" t="str">
        <f ca="1">IF(B640&lt;&gt;"",IF(COUNTIF(账户资料!A:A,B640)=1,IF(B640="",0,VLOOKUP(B640,账户资料!A:B,2,FALSE)),"无此账户编码请备案后录入!"),"")</f>
        <v/>
      </c>
      <c r="E640" s="321" t="str">
        <f ca="1">IF(COUNTIF(账户资料!A:A,B640)=1,IF(B640="",0,VLOOKUP(B640,账户资料!A:C,3,FALSE)),"")</f>
        <v/>
      </c>
      <c r="F640" s="319" t="s">
        <v>96</v>
      </c>
      <c r="G640" s="322"/>
      <c r="H640" s="322"/>
      <c r="I640" s="323" t="str">
        <f ca="1" t="shared" si="11"/>
        <v/>
      </c>
    </row>
    <row r="641" customHeight="1" spans="1:9">
      <c r="A641" s="318" t="str">
        <f ca="1">IF(AND(G641&lt;&gt;"",G641&gt;0),MAX(A$3:A640,MAX(转付款存档!A:A))+1,"")</f>
        <v/>
      </c>
      <c r="B641" s="319" t="s">
        <v>96</v>
      </c>
      <c r="C641" s="319" t="s">
        <v>96</v>
      </c>
      <c r="D641" s="320" t="str">
        <f ca="1">IF(B641&lt;&gt;"",IF(COUNTIF(账户资料!A:A,B641)=1,IF(B641="",0,VLOOKUP(B641,账户资料!A:B,2,FALSE)),"无此账户编码请备案后录入!"),"")</f>
        <v/>
      </c>
      <c r="E641" s="321" t="str">
        <f ca="1">IF(COUNTIF(账户资料!A:A,B641)=1,IF(B641="",0,VLOOKUP(B641,账户资料!A:C,3,FALSE)),"")</f>
        <v/>
      </c>
      <c r="F641" s="319" t="s">
        <v>96</v>
      </c>
      <c r="G641" s="322"/>
      <c r="H641" s="322"/>
      <c r="I641" s="323" t="str">
        <f ca="1" t="shared" si="11"/>
        <v/>
      </c>
    </row>
    <row r="642" customHeight="1" spans="1:9">
      <c r="A642" s="318" t="str">
        <f ca="1">IF(AND(G642&lt;&gt;"",G642&gt;0),MAX(A$3:A641,MAX(转付款存档!A:A))+1,"")</f>
        <v/>
      </c>
      <c r="B642" s="319" t="s">
        <v>96</v>
      </c>
      <c r="C642" s="319" t="s">
        <v>96</v>
      </c>
      <c r="D642" s="320" t="str">
        <f ca="1">IF(B642&lt;&gt;"",IF(COUNTIF(账户资料!A:A,B642)=1,IF(B642="",0,VLOOKUP(B642,账户资料!A:B,2,FALSE)),"无此账户编码请备案后录入!"),"")</f>
        <v/>
      </c>
      <c r="E642" s="321" t="str">
        <f ca="1">IF(COUNTIF(账户资料!A:A,B642)=1,IF(B642="",0,VLOOKUP(B642,账户资料!A:C,3,FALSE)),"")</f>
        <v/>
      </c>
      <c r="F642" s="319" t="s">
        <v>96</v>
      </c>
      <c r="G642" s="322"/>
      <c r="H642" s="322"/>
      <c r="I642" s="323" t="str">
        <f ca="1" t="shared" si="11"/>
        <v/>
      </c>
    </row>
    <row r="643" customHeight="1" spans="1:9">
      <c r="A643" s="318" t="str">
        <f ca="1">IF(AND(G643&lt;&gt;"",G643&gt;0),MAX(A$3:A642,MAX(转付款存档!A:A))+1,"")</f>
        <v/>
      </c>
      <c r="B643" s="319" t="s">
        <v>96</v>
      </c>
      <c r="C643" s="319" t="s">
        <v>96</v>
      </c>
      <c r="D643" s="320" t="str">
        <f ca="1">IF(B643&lt;&gt;"",IF(COUNTIF(账户资料!A:A,B643)=1,IF(B643="",0,VLOOKUP(B643,账户资料!A:B,2,FALSE)),"无此账户编码请备案后录入!"),"")</f>
        <v/>
      </c>
      <c r="E643" s="321" t="str">
        <f ca="1">IF(COUNTIF(账户资料!A:A,B643)=1,IF(B643="",0,VLOOKUP(B643,账户资料!A:C,3,FALSE)),"")</f>
        <v/>
      </c>
      <c r="F643" s="319" t="s">
        <v>96</v>
      </c>
      <c r="G643" s="322"/>
      <c r="H643" s="322"/>
      <c r="I643" s="323" t="str">
        <f ca="1" t="shared" si="11"/>
        <v/>
      </c>
    </row>
    <row r="644" customHeight="1" spans="1:9">
      <c r="A644" s="318" t="str">
        <f ca="1">IF(AND(G644&lt;&gt;"",G644&gt;0),MAX(A$3:A643,MAX(转付款存档!A:A))+1,"")</f>
        <v/>
      </c>
      <c r="B644" s="319" t="s">
        <v>96</v>
      </c>
      <c r="C644" s="319" t="s">
        <v>96</v>
      </c>
      <c r="D644" s="320" t="str">
        <f ca="1">IF(B644&lt;&gt;"",IF(COUNTIF(账户资料!A:A,B644)=1,IF(B644="",0,VLOOKUP(B644,账户资料!A:B,2,FALSE)),"无此账户编码请备案后录入!"),"")</f>
        <v/>
      </c>
      <c r="E644" s="321" t="str">
        <f ca="1">IF(COUNTIF(账户资料!A:A,B644)=1,IF(B644="",0,VLOOKUP(B644,账户资料!A:C,3,FALSE)),"")</f>
        <v/>
      </c>
      <c r="F644" s="319" t="s">
        <v>96</v>
      </c>
      <c r="G644" s="322"/>
      <c r="H644" s="322"/>
      <c r="I644" s="323" t="str">
        <f ca="1" t="shared" si="11"/>
        <v/>
      </c>
    </row>
    <row r="645" customHeight="1" spans="1:9">
      <c r="A645" s="318" t="str">
        <f ca="1">IF(AND(G645&lt;&gt;"",G645&gt;0),MAX(A$3:A644,MAX(转付款存档!A:A))+1,"")</f>
        <v/>
      </c>
      <c r="B645" s="319" t="s">
        <v>96</v>
      </c>
      <c r="C645" s="319" t="s">
        <v>96</v>
      </c>
      <c r="D645" s="320" t="str">
        <f ca="1">IF(B645&lt;&gt;"",IF(COUNTIF(账户资料!A:A,B645)=1,IF(B645="",0,VLOOKUP(B645,账户资料!A:B,2,FALSE)),"无此账户编码请备案后录入!"),"")</f>
        <v/>
      </c>
      <c r="E645" s="321" t="str">
        <f ca="1">IF(COUNTIF(账户资料!A:A,B645)=1,IF(B645="",0,VLOOKUP(B645,账户资料!A:C,3,FALSE)),"")</f>
        <v/>
      </c>
      <c r="F645" s="319" t="s">
        <v>96</v>
      </c>
      <c r="G645" s="322"/>
      <c r="H645" s="322"/>
      <c r="I645" s="323" t="str">
        <f ca="1" t="shared" si="11"/>
        <v/>
      </c>
    </row>
    <row r="646" customHeight="1" spans="1:9">
      <c r="A646" s="318" t="str">
        <f ca="1">IF(AND(G646&lt;&gt;"",G646&gt;0),MAX(A$3:A645,MAX(转付款存档!A:A))+1,"")</f>
        <v/>
      </c>
      <c r="B646" s="319" t="s">
        <v>96</v>
      </c>
      <c r="C646" s="319" t="s">
        <v>96</v>
      </c>
      <c r="D646" s="320" t="str">
        <f ca="1">IF(B646&lt;&gt;"",IF(COUNTIF(账户资料!A:A,B646)=1,IF(B646="",0,VLOOKUP(B646,账户资料!A:B,2,FALSE)),"无此账户编码请备案后录入!"),"")</f>
        <v/>
      </c>
      <c r="E646" s="321" t="str">
        <f ca="1">IF(COUNTIF(账户资料!A:A,B646)=1,IF(B646="",0,VLOOKUP(B646,账户资料!A:C,3,FALSE)),"")</f>
        <v/>
      </c>
      <c r="F646" s="319" t="s">
        <v>96</v>
      </c>
      <c r="G646" s="322"/>
      <c r="H646" s="322"/>
      <c r="I646" s="323" t="str">
        <f ca="1" t="shared" si="11"/>
        <v/>
      </c>
    </row>
    <row r="647" customHeight="1" spans="1:9">
      <c r="A647" s="318" t="str">
        <f ca="1">IF(AND(G647&lt;&gt;"",G647&gt;0),MAX(A$3:A646,MAX(转付款存档!A:A))+1,"")</f>
        <v/>
      </c>
      <c r="B647" s="319" t="s">
        <v>96</v>
      </c>
      <c r="C647" s="319" t="s">
        <v>96</v>
      </c>
      <c r="D647" s="320" t="str">
        <f ca="1">IF(B647&lt;&gt;"",IF(COUNTIF(账户资料!A:A,B647)=1,IF(B647="",0,VLOOKUP(B647,账户资料!A:B,2,FALSE)),"无此账户编码请备案后录入!"),"")</f>
        <v/>
      </c>
      <c r="E647" s="321" t="str">
        <f ca="1">IF(COUNTIF(账户资料!A:A,B647)=1,IF(B647="",0,VLOOKUP(B647,账户资料!A:C,3,FALSE)),"")</f>
        <v/>
      </c>
      <c r="F647" s="319" t="s">
        <v>96</v>
      </c>
      <c r="G647" s="322"/>
      <c r="H647" s="322"/>
      <c r="I647" s="323" t="str">
        <f ca="1" t="shared" si="11"/>
        <v/>
      </c>
    </row>
    <row r="648" customHeight="1" spans="1:9">
      <c r="A648" s="318" t="str">
        <f ca="1">IF(AND(G648&lt;&gt;"",G648&gt;0),MAX(A$3:A647,MAX(转付款存档!A:A))+1,"")</f>
        <v/>
      </c>
      <c r="B648" s="319" t="s">
        <v>96</v>
      </c>
      <c r="C648" s="319" t="s">
        <v>96</v>
      </c>
      <c r="D648" s="320" t="str">
        <f ca="1">IF(B648&lt;&gt;"",IF(COUNTIF(账户资料!A:A,B648)=1,IF(B648="",0,VLOOKUP(B648,账户资料!A:B,2,FALSE)),"无此账户编码请备案后录入!"),"")</f>
        <v/>
      </c>
      <c r="E648" s="321" t="str">
        <f ca="1">IF(COUNTIF(账户资料!A:A,B648)=1,IF(B648="",0,VLOOKUP(B648,账户资料!A:C,3,FALSE)),"")</f>
        <v/>
      </c>
      <c r="F648" s="319" t="s">
        <v>96</v>
      </c>
      <c r="G648" s="322"/>
      <c r="H648" s="322"/>
      <c r="I648" s="323" t="str">
        <f ca="1" t="shared" si="11"/>
        <v/>
      </c>
    </row>
    <row r="649" customHeight="1" spans="1:9">
      <c r="A649" s="318" t="str">
        <f ca="1">IF(AND(G649&lt;&gt;"",G649&gt;0),MAX(A$3:A648,MAX(转付款存档!A:A))+1,"")</f>
        <v/>
      </c>
      <c r="B649" s="319" t="s">
        <v>96</v>
      </c>
      <c r="C649" s="319" t="s">
        <v>96</v>
      </c>
      <c r="D649" s="320" t="str">
        <f ca="1">IF(B649&lt;&gt;"",IF(COUNTIF(账户资料!A:A,B649)=1,IF(B649="",0,VLOOKUP(B649,账户资料!A:B,2,FALSE)),"无此账户编码请备案后录入!"),"")</f>
        <v/>
      </c>
      <c r="E649" s="321" t="str">
        <f ca="1">IF(COUNTIF(账户资料!A:A,B649)=1,IF(B649="",0,VLOOKUP(B649,账户资料!A:C,3,FALSE)),"")</f>
        <v/>
      </c>
      <c r="F649" s="319" t="s">
        <v>96</v>
      </c>
      <c r="G649" s="322"/>
      <c r="H649" s="322"/>
      <c r="I649" s="323" t="str">
        <f ca="1" t="shared" si="11"/>
        <v/>
      </c>
    </row>
    <row r="650" customHeight="1" spans="1:9">
      <c r="A650" s="318" t="str">
        <f ca="1">IF(AND(G650&lt;&gt;"",G650&gt;0),MAX(A$3:A649,MAX(转付款存档!A:A))+1,"")</f>
        <v/>
      </c>
      <c r="B650" s="319" t="s">
        <v>96</v>
      </c>
      <c r="C650" s="319" t="s">
        <v>96</v>
      </c>
      <c r="D650" s="320" t="str">
        <f ca="1">IF(B650&lt;&gt;"",IF(COUNTIF(账户资料!A:A,B650)=1,IF(B650="",0,VLOOKUP(B650,账户资料!A:B,2,FALSE)),"无此账户编码请备案后录入!"),"")</f>
        <v/>
      </c>
      <c r="E650" s="321" t="str">
        <f ca="1">IF(COUNTIF(账户资料!A:A,B650)=1,IF(B650="",0,VLOOKUP(B650,账户资料!A:C,3,FALSE)),"")</f>
        <v/>
      </c>
      <c r="F650" s="319" t="s">
        <v>96</v>
      </c>
      <c r="G650" s="322"/>
      <c r="H650" s="322"/>
      <c r="I650" s="323" t="str">
        <f ca="1" t="shared" si="11"/>
        <v/>
      </c>
    </row>
    <row r="651" customHeight="1" spans="1:9">
      <c r="A651" s="318" t="str">
        <f ca="1">IF(AND(G651&lt;&gt;"",G651&gt;0),MAX(A$3:A650,MAX(转付款存档!A:A))+1,"")</f>
        <v/>
      </c>
      <c r="B651" s="319" t="s">
        <v>96</v>
      </c>
      <c r="C651" s="319" t="s">
        <v>96</v>
      </c>
      <c r="D651" s="320" t="str">
        <f ca="1">IF(B651&lt;&gt;"",IF(COUNTIF(账户资料!A:A,B651)=1,IF(B651="",0,VLOOKUP(B651,账户资料!A:B,2,FALSE)),"无此账户编码请备案后录入!"),"")</f>
        <v/>
      </c>
      <c r="E651" s="321" t="str">
        <f ca="1">IF(COUNTIF(账户资料!A:A,B651)=1,IF(B651="",0,VLOOKUP(B651,账户资料!A:C,3,FALSE)),"")</f>
        <v/>
      </c>
      <c r="F651" s="319" t="s">
        <v>96</v>
      </c>
      <c r="G651" s="322"/>
      <c r="H651" s="322"/>
      <c r="I651" s="323" t="str">
        <f ca="1" t="shared" si="11"/>
        <v/>
      </c>
    </row>
    <row r="652" customHeight="1" spans="1:9">
      <c r="A652" s="318" t="str">
        <f ca="1">IF(AND(G652&lt;&gt;"",G652&gt;0),MAX(A$3:A651,MAX(转付款存档!A:A))+1,"")</f>
        <v/>
      </c>
      <c r="B652" s="319" t="s">
        <v>96</v>
      </c>
      <c r="C652" s="319" t="s">
        <v>96</v>
      </c>
      <c r="D652" s="320" t="str">
        <f ca="1">IF(B652&lt;&gt;"",IF(COUNTIF(账户资料!A:A,B652)=1,IF(B652="",0,VLOOKUP(B652,账户资料!A:B,2,FALSE)),"无此账户编码请备案后录入!"),"")</f>
        <v/>
      </c>
      <c r="E652" s="321" t="str">
        <f ca="1">IF(COUNTIF(账户资料!A:A,B652)=1,IF(B652="",0,VLOOKUP(B652,账户资料!A:C,3,FALSE)),"")</f>
        <v/>
      </c>
      <c r="F652" s="319" t="s">
        <v>96</v>
      </c>
      <c r="G652" s="322"/>
      <c r="H652" s="322"/>
      <c r="I652" s="323" t="str">
        <f ca="1" t="shared" si="11"/>
        <v/>
      </c>
    </row>
    <row r="653" customHeight="1" spans="1:9">
      <c r="A653" s="318" t="str">
        <f ca="1">IF(AND(G653&lt;&gt;"",G653&gt;0),MAX(A$3:A652,MAX(转付款存档!A:A))+1,"")</f>
        <v/>
      </c>
      <c r="B653" s="319" t="s">
        <v>96</v>
      </c>
      <c r="C653" s="319" t="s">
        <v>96</v>
      </c>
      <c r="D653" s="320" t="str">
        <f ca="1">IF(B653&lt;&gt;"",IF(COUNTIF(账户资料!A:A,B653)=1,IF(B653="",0,VLOOKUP(B653,账户资料!A:B,2,FALSE)),"无此账户编码请备案后录入!"),"")</f>
        <v/>
      </c>
      <c r="E653" s="321" t="str">
        <f ca="1">IF(COUNTIF(账户资料!A:A,B653)=1,IF(B653="",0,VLOOKUP(B653,账户资料!A:C,3,FALSE)),"")</f>
        <v/>
      </c>
      <c r="F653" s="319" t="s">
        <v>96</v>
      </c>
      <c r="G653" s="322"/>
      <c r="H653" s="322"/>
      <c r="I653" s="323" t="str">
        <f ca="1" t="shared" si="11"/>
        <v/>
      </c>
    </row>
    <row r="654" customHeight="1" spans="1:9">
      <c r="A654" s="318" t="str">
        <f ca="1">IF(AND(G654&lt;&gt;"",G654&gt;0),MAX(A$3:A653,MAX(转付款存档!A:A))+1,"")</f>
        <v/>
      </c>
      <c r="B654" s="319" t="s">
        <v>96</v>
      </c>
      <c r="C654" s="319" t="s">
        <v>96</v>
      </c>
      <c r="D654" s="320" t="str">
        <f ca="1">IF(B654&lt;&gt;"",IF(COUNTIF(账户资料!A:A,B654)=1,IF(B654="",0,VLOOKUP(B654,账户资料!A:B,2,FALSE)),"无此账户编码请备案后录入!"),"")</f>
        <v/>
      </c>
      <c r="E654" s="321" t="str">
        <f ca="1">IF(COUNTIF(账户资料!A:A,B654)=1,IF(B654="",0,VLOOKUP(B654,账户资料!A:C,3,FALSE)),"")</f>
        <v/>
      </c>
      <c r="F654" s="319" t="s">
        <v>96</v>
      </c>
      <c r="G654" s="322"/>
      <c r="H654" s="322"/>
      <c r="I654" s="323" t="str">
        <f ca="1" t="shared" si="11"/>
        <v/>
      </c>
    </row>
    <row r="655" customHeight="1" spans="1:9">
      <c r="A655" s="318" t="str">
        <f ca="1">IF(AND(G655&lt;&gt;"",G655&gt;0),MAX(A$3:A654,MAX(转付款存档!A:A))+1,"")</f>
        <v/>
      </c>
      <c r="B655" s="319" t="s">
        <v>96</v>
      </c>
      <c r="C655" s="319" t="s">
        <v>96</v>
      </c>
      <c r="D655" s="320" t="str">
        <f ca="1">IF(B655&lt;&gt;"",IF(COUNTIF(账户资料!A:A,B655)=1,IF(B655="",0,VLOOKUP(B655,账户资料!A:B,2,FALSE)),"无此账户编码请备案后录入!"),"")</f>
        <v/>
      </c>
      <c r="E655" s="321" t="str">
        <f ca="1">IF(COUNTIF(账户资料!A:A,B655)=1,IF(B655="",0,VLOOKUP(B655,账户资料!A:C,3,FALSE)),"")</f>
        <v/>
      </c>
      <c r="F655" s="319" t="s">
        <v>96</v>
      </c>
      <c r="G655" s="322"/>
      <c r="H655" s="322"/>
      <c r="I655" s="323" t="str">
        <f ca="1" t="shared" si="11"/>
        <v/>
      </c>
    </row>
    <row r="656" customHeight="1" spans="1:9">
      <c r="A656" s="318" t="str">
        <f ca="1">IF(AND(G656&lt;&gt;"",G656&gt;0),MAX(A$3:A655,MAX(转付款存档!A:A))+1,"")</f>
        <v/>
      </c>
      <c r="B656" s="319" t="s">
        <v>96</v>
      </c>
      <c r="C656" s="319" t="s">
        <v>96</v>
      </c>
      <c r="D656" s="320" t="str">
        <f ca="1">IF(B656&lt;&gt;"",IF(COUNTIF(账户资料!A:A,B656)=1,IF(B656="",0,VLOOKUP(B656,账户资料!A:B,2,FALSE)),"无此账户编码请备案后录入!"),"")</f>
        <v/>
      </c>
      <c r="E656" s="321" t="str">
        <f ca="1">IF(COUNTIF(账户资料!A:A,B656)=1,IF(B656="",0,VLOOKUP(B656,账户资料!A:C,3,FALSE)),"")</f>
        <v/>
      </c>
      <c r="F656" s="319" t="s">
        <v>96</v>
      </c>
      <c r="G656" s="322"/>
      <c r="H656" s="322"/>
      <c r="I656" s="323" t="str">
        <f ca="1" t="shared" si="11"/>
        <v/>
      </c>
    </row>
    <row r="657" customHeight="1" spans="1:9">
      <c r="A657" s="318" t="str">
        <f ca="1">IF(AND(G657&lt;&gt;"",G657&gt;0),MAX(A$3:A656,MAX(转付款存档!A:A))+1,"")</f>
        <v/>
      </c>
      <c r="B657" s="319" t="s">
        <v>96</v>
      </c>
      <c r="C657" s="319" t="s">
        <v>96</v>
      </c>
      <c r="D657" s="320" t="str">
        <f ca="1">IF(B657&lt;&gt;"",IF(COUNTIF(账户资料!A:A,B657)=1,IF(B657="",0,VLOOKUP(B657,账户资料!A:B,2,FALSE)),"无此账户编码请备案后录入!"),"")</f>
        <v/>
      </c>
      <c r="E657" s="321" t="str">
        <f ca="1">IF(COUNTIF(账户资料!A:A,B657)=1,IF(B657="",0,VLOOKUP(B657,账户资料!A:C,3,FALSE)),"")</f>
        <v/>
      </c>
      <c r="F657" s="319" t="s">
        <v>96</v>
      </c>
      <c r="G657" s="322"/>
      <c r="H657" s="322"/>
      <c r="I657" s="323" t="str">
        <f ca="1" t="shared" si="11"/>
        <v/>
      </c>
    </row>
    <row r="658" customHeight="1" spans="1:9">
      <c r="A658" s="318" t="str">
        <f ca="1">IF(AND(G658&lt;&gt;"",G658&gt;0),MAX(A$3:A657,MAX(转付款存档!A:A))+1,"")</f>
        <v/>
      </c>
      <c r="B658" s="319" t="s">
        <v>96</v>
      </c>
      <c r="C658" s="319" t="s">
        <v>96</v>
      </c>
      <c r="D658" s="320" t="str">
        <f ca="1">IF(B658&lt;&gt;"",IF(COUNTIF(账户资料!A:A,B658)=1,IF(B658="",0,VLOOKUP(B658,账户资料!A:B,2,FALSE)),"无此账户编码请备案后录入!"),"")</f>
        <v/>
      </c>
      <c r="E658" s="321" t="str">
        <f ca="1">IF(COUNTIF(账户资料!A:A,B658)=1,IF(B658="",0,VLOOKUP(B658,账户资料!A:C,3,FALSE)),"")</f>
        <v/>
      </c>
      <c r="F658" s="319" t="s">
        <v>96</v>
      </c>
      <c r="G658" s="322"/>
      <c r="H658" s="322"/>
      <c r="I658" s="323" t="str">
        <f ca="1" t="shared" ref="I658:I721" si="12">IF(ISBLANK(G658),"",IF(I658="",TEXT(NOW(),"yyyy-m-d"),I658))</f>
        <v/>
      </c>
    </row>
    <row r="659" customHeight="1" spans="1:9">
      <c r="A659" s="318" t="str">
        <f ca="1">IF(AND(G659&lt;&gt;"",G659&gt;0),MAX(A$3:A658,MAX(转付款存档!A:A))+1,"")</f>
        <v/>
      </c>
      <c r="B659" s="319" t="s">
        <v>96</v>
      </c>
      <c r="C659" s="319" t="s">
        <v>96</v>
      </c>
      <c r="D659" s="320" t="str">
        <f ca="1">IF(B659&lt;&gt;"",IF(COUNTIF(账户资料!A:A,B659)=1,IF(B659="",0,VLOOKUP(B659,账户资料!A:B,2,FALSE)),"无此账户编码请备案后录入!"),"")</f>
        <v/>
      </c>
      <c r="E659" s="321" t="str">
        <f ca="1">IF(COUNTIF(账户资料!A:A,B659)=1,IF(B659="",0,VLOOKUP(B659,账户资料!A:C,3,FALSE)),"")</f>
        <v/>
      </c>
      <c r="F659" s="319" t="s">
        <v>96</v>
      </c>
      <c r="G659" s="322"/>
      <c r="H659" s="322"/>
      <c r="I659" s="323" t="str">
        <f ca="1" t="shared" si="12"/>
        <v/>
      </c>
    </row>
    <row r="660" customHeight="1" spans="1:9">
      <c r="A660" s="318" t="str">
        <f ca="1">IF(AND(G660&lt;&gt;"",G660&gt;0),MAX(A$3:A659,MAX(转付款存档!A:A))+1,"")</f>
        <v/>
      </c>
      <c r="B660" s="319" t="s">
        <v>96</v>
      </c>
      <c r="C660" s="319" t="s">
        <v>96</v>
      </c>
      <c r="D660" s="320" t="str">
        <f ca="1">IF(B660&lt;&gt;"",IF(COUNTIF(账户资料!A:A,B660)=1,IF(B660="",0,VLOOKUP(B660,账户资料!A:B,2,FALSE)),"无此账户编码请备案后录入!"),"")</f>
        <v/>
      </c>
      <c r="E660" s="321" t="str">
        <f ca="1">IF(COUNTIF(账户资料!A:A,B660)=1,IF(B660="",0,VLOOKUP(B660,账户资料!A:C,3,FALSE)),"")</f>
        <v/>
      </c>
      <c r="F660" s="319" t="s">
        <v>96</v>
      </c>
      <c r="G660" s="322"/>
      <c r="H660" s="322"/>
      <c r="I660" s="323" t="str">
        <f ca="1" t="shared" si="12"/>
        <v/>
      </c>
    </row>
    <row r="661" customHeight="1" spans="1:9">
      <c r="A661" s="318" t="str">
        <f ca="1">IF(AND(G661&lt;&gt;"",G661&gt;0),MAX(A$3:A660,MAX(转付款存档!A:A))+1,"")</f>
        <v/>
      </c>
      <c r="B661" s="319" t="s">
        <v>96</v>
      </c>
      <c r="C661" s="319" t="s">
        <v>96</v>
      </c>
      <c r="D661" s="320" t="str">
        <f ca="1">IF(B661&lt;&gt;"",IF(COUNTIF(账户资料!A:A,B661)=1,IF(B661="",0,VLOOKUP(B661,账户资料!A:B,2,FALSE)),"无此账户编码请备案后录入!"),"")</f>
        <v/>
      </c>
      <c r="E661" s="321" t="str">
        <f ca="1">IF(COUNTIF(账户资料!A:A,B661)=1,IF(B661="",0,VLOOKUP(B661,账户资料!A:C,3,FALSE)),"")</f>
        <v/>
      </c>
      <c r="F661" s="319" t="s">
        <v>96</v>
      </c>
      <c r="G661" s="322"/>
      <c r="H661" s="322"/>
      <c r="I661" s="323" t="str">
        <f ca="1" t="shared" si="12"/>
        <v/>
      </c>
    </row>
    <row r="662" customHeight="1" spans="1:9">
      <c r="A662" s="318" t="str">
        <f ca="1">IF(AND(G662&lt;&gt;"",G662&gt;0),MAX(A$3:A661,MAX(转付款存档!A:A))+1,"")</f>
        <v/>
      </c>
      <c r="B662" s="319" t="s">
        <v>96</v>
      </c>
      <c r="C662" s="319" t="s">
        <v>96</v>
      </c>
      <c r="D662" s="320" t="str">
        <f ca="1">IF(B662&lt;&gt;"",IF(COUNTIF(账户资料!A:A,B662)=1,IF(B662="",0,VLOOKUP(B662,账户资料!A:B,2,FALSE)),"无此账户编码请备案后录入!"),"")</f>
        <v/>
      </c>
      <c r="E662" s="321" t="str">
        <f ca="1">IF(COUNTIF(账户资料!A:A,B662)=1,IF(B662="",0,VLOOKUP(B662,账户资料!A:C,3,FALSE)),"")</f>
        <v/>
      </c>
      <c r="F662" s="319" t="s">
        <v>96</v>
      </c>
      <c r="G662" s="322"/>
      <c r="H662" s="322"/>
      <c r="I662" s="323" t="str">
        <f ca="1" t="shared" si="12"/>
        <v/>
      </c>
    </row>
    <row r="663" customHeight="1" spans="1:9">
      <c r="A663" s="318" t="str">
        <f ca="1">IF(AND(G663&lt;&gt;"",G663&gt;0),MAX(A$3:A662,MAX(转付款存档!A:A))+1,"")</f>
        <v/>
      </c>
      <c r="B663" s="319" t="s">
        <v>96</v>
      </c>
      <c r="C663" s="319" t="s">
        <v>96</v>
      </c>
      <c r="D663" s="320" t="str">
        <f ca="1">IF(B663&lt;&gt;"",IF(COUNTIF(账户资料!A:A,B663)=1,IF(B663="",0,VLOOKUP(B663,账户资料!A:B,2,FALSE)),"无此账户编码请备案后录入!"),"")</f>
        <v/>
      </c>
      <c r="E663" s="321" t="str">
        <f ca="1">IF(COUNTIF(账户资料!A:A,B663)=1,IF(B663="",0,VLOOKUP(B663,账户资料!A:C,3,FALSE)),"")</f>
        <v/>
      </c>
      <c r="F663" s="319" t="s">
        <v>96</v>
      </c>
      <c r="G663" s="322"/>
      <c r="H663" s="322"/>
      <c r="I663" s="323" t="str">
        <f ca="1" t="shared" si="12"/>
        <v/>
      </c>
    </row>
    <row r="664" customHeight="1" spans="1:9">
      <c r="A664" s="318" t="str">
        <f ca="1">IF(AND(G664&lt;&gt;"",G664&gt;0),MAX(A$3:A663,MAX(转付款存档!A:A))+1,"")</f>
        <v/>
      </c>
      <c r="B664" s="319" t="s">
        <v>96</v>
      </c>
      <c r="C664" s="319" t="s">
        <v>96</v>
      </c>
      <c r="D664" s="320" t="str">
        <f ca="1">IF(B664&lt;&gt;"",IF(COUNTIF(账户资料!A:A,B664)=1,IF(B664="",0,VLOOKUP(B664,账户资料!A:B,2,FALSE)),"无此账户编码请备案后录入!"),"")</f>
        <v/>
      </c>
      <c r="E664" s="321" t="str">
        <f ca="1">IF(COUNTIF(账户资料!A:A,B664)=1,IF(B664="",0,VLOOKUP(B664,账户资料!A:C,3,FALSE)),"")</f>
        <v/>
      </c>
      <c r="F664" s="319" t="s">
        <v>96</v>
      </c>
      <c r="G664" s="322"/>
      <c r="H664" s="322"/>
      <c r="I664" s="323" t="str">
        <f ca="1" t="shared" si="12"/>
        <v/>
      </c>
    </row>
    <row r="665" customHeight="1" spans="1:9">
      <c r="A665" s="318" t="str">
        <f ca="1">IF(AND(G665&lt;&gt;"",G665&gt;0),MAX(A$3:A664,MAX(转付款存档!A:A))+1,"")</f>
        <v/>
      </c>
      <c r="B665" s="319" t="s">
        <v>96</v>
      </c>
      <c r="C665" s="319" t="s">
        <v>96</v>
      </c>
      <c r="D665" s="320" t="str">
        <f ca="1">IF(B665&lt;&gt;"",IF(COUNTIF(账户资料!A:A,B665)=1,IF(B665="",0,VLOOKUP(B665,账户资料!A:B,2,FALSE)),"无此账户编码请备案后录入!"),"")</f>
        <v/>
      </c>
      <c r="E665" s="321" t="str">
        <f ca="1">IF(COUNTIF(账户资料!A:A,B665)=1,IF(B665="",0,VLOOKUP(B665,账户资料!A:C,3,FALSE)),"")</f>
        <v/>
      </c>
      <c r="F665" s="319" t="s">
        <v>96</v>
      </c>
      <c r="G665" s="322"/>
      <c r="H665" s="322"/>
      <c r="I665" s="323" t="str">
        <f ca="1" t="shared" si="12"/>
        <v/>
      </c>
    </row>
    <row r="666" customHeight="1" spans="1:9">
      <c r="A666" s="318" t="str">
        <f ca="1">IF(AND(G666&lt;&gt;"",G666&gt;0),MAX(A$3:A665,MAX(转付款存档!A:A))+1,"")</f>
        <v/>
      </c>
      <c r="B666" s="319" t="s">
        <v>96</v>
      </c>
      <c r="C666" s="319" t="s">
        <v>96</v>
      </c>
      <c r="D666" s="320" t="str">
        <f ca="1">IF(B666&lt;&gt;"",IF(COUNTIF(账户资料!A:A,B666)=1,IF(B666="",0,VLOOKUP(B666,账户资料!A:B,2,FALSE)),"无此账户编码请备案后录入!"),"")</f>
        <v/>
      </c>
      <c r="E666" s="321" t="str">
        <f ca="1">IF(COUNTIF(账户资料!A:A,B666)=1,IF(B666="",0,VLOOKUP(B666,账户资料!A:C,3,FALSE)),"")</f>
        <v/>
      </c>
      <c r="F666" s="319" t="s">
        <v>96</v>
      </c>
      <c r="G666" s="322"/>
      <c r="H666" s="322"/>
      <c r="I666" s="323" t="str">
        <f ca="1" t="shared" si="12"/>
        <v/>
      </c>
    </row>
    <row r="667" customHeight="1" spans="1:9">
      <c r="A667" s="318" t="str">
        <f ca="1">IF(AND(G667&lt;&gt;"",G667&gt;0),MAX(A$3:A666,MAX(转付款存档!A:A))+1,"")</f>
        <v/>
      </c>
      <c r="B667" s="319" t="s">
        <v>96</v>
      </c>
      <c r="C667" s="319" t="s">
        <v>96</v>
      </c>
      <c r="D667" s="320" t="str">
        <f ca="1">IF(B667&lt;&gt;"",IF(COUNTIF(账户资料!A:A,B667)=1,IF(B667="",0,VLOOKUP(B667,账户资料!A:B,2,FALSE)),"无此账户编码请备案后录入!"),"")</f>
        <v/>
      </c>
      <c r="E667" s="321" t="str">
        <f ca="1">IF(COUNTIF(账户资料!A:A,B667)=1,IF(B667="",0,VLOOKUP(B667,账户资料!A:C,3,FALSE)),"")</f>
        <v/>
      </c>
      <c r="F667" s="319" t="s">
        <v>96</v>
      </c>
      <c r="G667" s="322"/>
      <c r="H667" s="322"/>
      <c r="I667" s="323" t="str">
        <f ca="1" t="shared" si="12"/>
        <v/>
      </c>
    </row>
    <row r="668" customHeight="1" spans="1:9">
      <c r="A668" s="318" t="str">
        <f ca="1">IF(AND(G668&lt;&gt;"",G668&gt;0),MAX(A$3:A667,MAX(转付款存档!A:A))+1,"")</f>
        <v/>
      </c>
      <c r="B668" s="319" t="s">
        <v>96</v>
      </c>
      <c r="C668" s="319" t="s">
        <v>96</v>
      </c>
      <c r="D668" s="320" t="str">
        <f ca="1">IF(B668&lt;&gt;"",IF(COUNTIF(账户资料!A:A,B668)=1,IF(B668="",0,VLOOKUP(B668,账户资料!A:B,2,FALSE)),"无此账户编码请备案后录入!"),"")</f>
        <v/>
      </c>
      <c r="E668" s="321" t="str">
        <f ca="1">IF(COUNTIF(账户资料!A:A,B668)=1,IF(B668="",0,VLOOKUP(B668,账户资料!A:C,3,FALSE)),"")</f>
        <v/>
      </c>
      <c r="F668" s="319" t="s">
        <v>96</v>
      </c>
      <c r="G668" s="322"/>
      <c r="H668" s="322"/>
      <c r="I668" s="323" t="str">
        <f ca="1" t="shared" si="12"/>
        <v/>
      </c>
    </row>
    <row r="669" customHeight="1" spans="1:9">
      <c r="A669" s="318" t="str">
        <f ca="1">IF(AND(G669&lt;&gt;"",G669&gt;0),MAX(A$3:A668,MAX(转付款存档!A:A))+1,"")</f>
        <v/>
      </c>
      <c r="B669" s="319" t="s">
        <v>96</v>
      </c>
      <c r="C669" s="319" t="s">
        <v>96</v>
      </c>
      <c r="D669" s="320" t="str">
        <f ca="1">IF(B669&lt;&gt;"",IF(COUNTIF(账户资料!A:A,B669)=1,IF(B669="",0,VLOOKUP(B669,账户资料!A:B,2,FALSE)),"无此账户编码请备案后录入!"),"")</f>
        <v/>
      </c>
      <c r="E669" s="321" t="str">
        <f ca="1">IF(COUNTIF(账户资料!A:A,B669)=1,IF(B669="",0,VLOOKUP(B669,账户资料!A:C,3,FALSE)),"")</f>
        <v/>
      </c>
      <c r="F669" s="319" t="s">
        <v>96</v>
      </c>
      <c r="G669" s="322"/>
      <c r="H669" s="322"/>
      <c r="I669" s="323" t="str">
        <f ca="1" t="shared" si="12"/>
        <v/>
      </c>
    </row>
    <row r="670" customHeight="1" spans="1:9">
      <c r="A670" s="318" t="str">
        <f ca="1">IF(AND(G670&lt;&gt;"",G670&gt;0),MAX(A$3:A669,MAX(转付款存档!A:A))+1,"")</f>
        <v/>
      </c>
      <c r="B670" s="319" t="s">
        <v>96</v>
      </c>
      <c r="C670" s="319" t="s">
        <v>96</v>
      </c>
      <c r="D670" s="320" t="str">
        <f ca="1">IF(B670&lt;&gt;"",IF(COUNTIF(账户资料!A:A,B670)=1,IF(B670="",0,VLOOKUP(B670,账户资料!A:B,2,FALSE)),"无此账户编码请备案后录入!"),"")</f>
        <v/>
      </c>
      <c r="E670" s="321" t="str">
        <f ca="1">IF(COUNTIF(账户资料!A:A,B670)=1,IF(B670="",0,VLOOKUP(B670,账户资料!A:C,3,FALSE)),"")</f>
        <v/>
      </c>
      <c r="F670" s="319" t="s">
        <v>96</v>
      </c>
      <c r="G670" s="322"/>
      <c r="H670" s="322"/>
      <c r="I670" s="323" t="str">
        <f ca="1" t="shared" si="12"/>
        <v/>
      </c>
    </row>
    <row r="671" customHeight="1" spans="1:9">
      <c r="A671" s="318" t="str">
        <f ca="1">IF(AND(G671&lt;&gt;"",G671&gt;0),MAX(A$3:A670,MAX(转付款存档!A:A))+1,"")</f>
        <v/>
      </c>
      <c r="B671" s="319" t="s">
        <v>96</v>
      </c>
      <c r="C671" s="319" t="s">
        <v>96</v>
      </c>
      <c r="D671" s="320" t="str">
        <f ca="1">IF(B671&lt;&gt;"",IF(COUNTIF(账户资料!A:A,B671)=1,IF(B671="",0,VLOOKUP(B671,账户资料!A:B,2,FALSE)),"无此账户编码请备案后录入!"),"")</f>
        <v/>
      </c>
      <c r="E671" s="321" t="str">
        <f ca="1">IF(COUNTIF(账户资料!A:A,B671)=1,IF(B671="",0,VLOOKUP(B671,账户资料!A:C,3,FALSE)),"")</f>
        <v/>
      </c>
      <c r="F671" s="319" t="s">
        <v>96</v>
      </c>
      <c r="G671" s="322"/>
      <c r="H671" s="322"/>
      <c r="I671" s="323" t="str">
        <f ca="1" t="shared" si="12"/>
        <v/>
      </c>
    </row>
    <row r="672" customHeight="1" spans="1:9">
      <c r="A672" s="318" t="str">
        <f ca="1">IF(AND(G672&lt;&gt;"",G672&gt;0),MAX(A$3:A671,MAX(转付款存档!A:A))+1,"")</f>
        <v/>
      </c>
      <c r="B672" s="319" t="s">
        <v>96</v>
      </c>
      <c r="C672" s="319" t="s">
        <v>96</v>
      </c>
      <c r="D672" s="320" t="str">
        <f ca="1">IF(B672&lt;&gt;"",IF(COUNTIF(账户资料!A:A,B672)=1,IF(B672="",0,VLOOKUP(B672,账户资料!A:B,2,FALSE)),"无此账户编码请备案后录入!"),"")</f>
        <v/>
      </c>
      <c r="E672" s="321" t="str">
        <f ca="1">IF(COUNTIF(账户资料!A:A,B672)=1,IF(B672="",0,VLOOKUP(B672,账户资料!A:C,3,FALSE)),"")</f>
        <v/>
      </c>
      <c r="F672" s="319" t="s">
        <v>96</v>
      </c>
      <c r="G672" s="322"/>
      <c r="H672" s="322"/>
      <c r="I672" s="323" t="str">
        <f ca="1" t="shared" si="12"/>
        <v/>
      </c>
    </row>
    <row r="673" customHeight="1" spans="1:9">
      <c r="A673" s="318" t="str">
        <f ca="1">IF(AND(G673&lt;&gt;"",G673&gt;0),MAX(A$3:A672,MAX(转付款存档!A:A))+1,"")</f>
        <v/>
      </c>
      <c r="B673" s="319" t="s">
        <v>96</v>
      </c>
      <c r="C673" s="319" t="s">
        <v>96</v>
      </c>
      <c r="D673" s="320" t="str">
        <f ca="1">IF(B673&lt;&gt;"",IF(COUNTIF(账户资料!A:A,B673)=1,IF(B673="",0,VLOOKUP(B673,账户资料!A:B,2,FALSE)),"无此账户编码请备案后录入!"),"")</f>
        <v/>
      </c>
      <c r="E673" s="321" t="str">
        <f ca="1">IF(COUNTIF(账户资料!A:A,B673)=1,IF(B673="",0,VLOOKUP(B673,账户资料!A:C,3,FALSE)),"")</f>
        <v/>
      </c>
      <c r="F673" s="319" t="s">
        <v>96</v>
      </c>
      <c r="G673" s="322"/>
      <c r="H673" s="322"/>
      <c r="I673" s="323" t="str">
        <f ca="1" t="shared" si="12"/>
        <v/>
      </c>
    </row>
    <row r="674" customHeight="1" spans="1:9">
      <c r="A674" s="318" t="str">
        <f ca="1">IF(AND(G674&lt;&gt;"",G674&gt;0),MAX(A$3:A673,MAX(转付款存档!A:A))+1,"")</f>
        <v/>
      </c>
      <c r="B674" s="319" t="s">
        <v>96</v>
      </c>
      <c r="C674" s="319" t="s">
        <v>96</v>
      </c>
      <c r="D674" s="320" t="str">
        <f ca="1">IF(B674&lt;&gt;"",IF(COUNTIF(账户资料!A:A,B674)=1,IF(B674="",0,VLOOKUP(B674,账户资料!A:B,2,FALSE)),"无此账户编码请备案后录入!"),"")</f>
        <v/>
      </c>
      <c r="E674" s="321" t="str">
        <f ca="1">IF(COUNTIF(账户资料!A:A,B674)=1,IF(B674="",0,VLOOKUP(B674,账户资料!A:C,3,FALSE)),"")</f>
        <v/>
      </c>
      <c r="F674" s="319" t="s">
        <v>96</v>
      </c>
      <c r="G674" s="322"/>
      <c r="H674" s="322"/>
      <c r="I674" s="323" t="str">
        <f ca="1" t="shared" si="12"/>
        <v/>
      </c>
    </row>
    <row r="675" customHeight="1" spans="1:9">
      <c r="A675" s="318" t="str">
        <f ca="1">IF(AND(G675&lt;&gt;"",G675&gt;0),MAX(A$3:A674,MAX(转付款存档!A:A))+1,"")</f>
        <v/>
      </c>
      <c r="B675" s="319" t="s">
        <v>96</v>
      </c>
      <c r="C675" s="319" t="s">
        <v>96</v>
      </c>
      <c r="D675" s="320" t="str">
        <f ca="1">IF(B675&lt;&gt;"",IF(COUNTIF(账户资料!A:A,B675)=1,IF(B675="",0,VLOOKUP(B675,账户资料!A:B,2,FALSE)),"无此账户编码请备案后录入!"),"")</f>
        <v/>
      </c>
      <c r="E675" s="321" t="str">
        <f ca="1">IF(COUNTIF(账户资料!A:A,B675)=1,IF(B675="",0,VLOOKUP(B675,账户资料!A:C,3,FALSE)),"")</f>
        <v/>
      </c>
      <c r="F675" s="319" t="s">
        <v>96</v>
      </c>
      <c r="G675" s="322"/>
      <c r="H675" s="322"/>
      <c r="I675" s="323" t="str">
        <f ca="1" t="shared" si="12"/>
        <v/>
      </c>
    </row>
    <row r="676" customHeight="1" spans="1:9">
      <c r="A676" s="318" t="str">
        <f ca="1">IF(AND(G676&lt;&gt;"",G676&gt;0),MAX(A$3:A675,MAX(转付款存档!A:A))+1,"")</f>
        <v/>
      </c>
      <c r="B676" s="319" t="s">
        <v>96</v>
      </c>
      <c r="C676" s="319" t="s">
        <v>96</v>
      </c>
      <c r="D676" s="320" t="str">
        <f ca="1">IF(B676&lt;&gt;"",IF(COUNTIF(账户资料!A:A,B676)=1,IF(B676="",0,VLOOKUP(B676,账户资料!A:B,2,FALSE)),"无此账户编码请备案后录入!"),"")</f>
        <v/>
      </c>
      <c r="E676" s="321" t="str">
        <f ca="1">IF(COUNTIF(账户资料!A:A,B676)=1,IF(B676="",0,VLOOKUP(B676,账户资料!A:C,3,FALSE)),"")</f>
        <v/>
      </c>
      <c r="F676" s="319" t="s">
        <v>96</v>
      </c>
      <c r="G676" s="322"/>
      <c r="H676" s="322"/>
      <c r="I676" s="323" t="str">
        <f ca="1" t="shared" si="12"/>
        <v/>
      </c>
    </row>
    <row r="677" customHeight="1" spans="1:9">
      <c r="A677" s="318" t="str">
        <f ca="1">IF(AND(G677&lt;&gt;"",G677&gt;0),MAX(A$3:A676,MAX(转付款存档!A:A))+1,"")</f>
        <v/>
      </c>
      <c r="B677" s="319" t="s">
        <v>96</v>
      </c>
      <c r="C677" s="319" t="s">
        <v>96</v>
      </c>
      <c r="D677" s="320" t="str">
        <f ca="1">IF(B677&lt;&gt;"",IF(COUNTIF(账户资料!A:A,B677)=1,IF(B677="",0,VLOOKUP(B677,账户资料!A:B,2,FALSE)),"无此账户编码请备案后录入!"),"")</f>
        <v/>
      </c>
      <c r="E677" s="321" t="str">
        <f ca="1">IF(COUNTIF(账户资料!A:A,B677)=1,IF(B677="",0,VLOOKUP(B677,账户资料!A:C,3,FALSE)),"")</f>
        <v/>
      </c>
      <c r="F677" s="319" t="s">
        <v>96</v>
      </c>
      <c r="G677" s="322"/>
      <c r="H677" s="322"/>
      <c r="I677" s="323" t="str">
        <f ca="1" t="shared" si="12"/>
        <v/>
      </c>
    </row>
    <row r="678" customHeight="1" spans="1:9">
      <c r="A678" s="318" t="str">
        <f ca="1">IF(AND(G678&lt;&gt;"",G678&gt;0),MAX(A$3:A677,MAX(转付款存档!A:A))+1,"")</f>
        <v/>
      </c>
      <c r="B678" s="319" t="s">
        <v>96</v>
      </c>
      <c r="C678" s="319" t="s">
        <v>96</v>
      </c>
      <c r="D678" s="320" t="str">
        <f ca="1">IF(B678&lt;&gt;"",IF(COUNTIF(账户资料!A:A,B678)=1,IF(B678="",0,VLOOKUP(B678,账户资料!A:B,2,FALSE)),"无此账户编码请备案后录入!"),"")</f>
        <v/>
      </c>
      <c r="E678" s="321" t="str">
        <f ca="1">IF(COUNTIF(账户资料!A:A,B678)=1,IF(B678="",0,VLOOKUP(B678,账户资料!A:C,3,FALSE)),"")</f>
        <v/>
      </c>
      <c r="F678" s="319" t="s">
        <v>96</v>
      </c>
      <c r="G678" s="322"/>
      <c r="H678" s="322"/>
      <c r="I678" s="323" t="str">
        <f ca="1" t="shared" si="12"/>
        <v/>
      </c>
    </row>
    <row r="679" customHeight="1" spans="1:9">
      <c r="A679" s="318" t="str">
        <f ca="1">IF(AND(G679&lt;&gt;"",G679&gt;0),MAX(A$3:A678,MAX(转付款存档!A:A))+1,"")</f>
        <v/>
      </c>
      <c r="B679" s="319" t="s">
        <v>96</v>
      </c>
      <c r="C679" s="319" t="s">
        <v>96</v>
      </c>
      <c r="D679" s="320" t="str">
        <f ca="1">IF(B679&lt;&gt;"",IF(COUNTIF(账户资料!A:A,B679)=1,IF(B679="",0,VLOOKUP(B679,账户资料!A:B,2,FALSE)),"无此账户编码请备案后录入!"),"")</f>
        <v/>
      </c>
      <c r="E679" s="321" t="str">
        <f ca="1">IF(COUNTIF(账户资料!A:A,B679)=1,IF(B679="",0,VLOOKUP(B679,账户资料!A:C,3,FALSE)),"")</f>
        <v/>
      </c>
      <c r="F679" s="319" t="s">
        <v>96</v>
      </c>
      <c r="G679" s="322"/>
      <c r="H679" s="322"/>
      <c r="I679" s="323" t="str">
        <f ca="1" t="shared" si="12"/>
        <v/>
      </c>
    </row>
    <row r="680" customHeight="1" spans="1:9">
      <c r="A680" s="318" t="str">
        <f ca="1">IF(AND(G680&lt;&gt;"",G680&gt;0),MAX(A$3:A679,MAX(转付款存档!A:A))+1,"")</f>
        <v/>
      </c>
      <c r="B680" s="319" t="s">
        <v>96</v>
      </c>
      <c r="C680" s="319" t="s">
        <v>96</v>
      </c>
      <c r="D680" s="320" t="str">
        <f ca="1">IF(B680&lt;&gt;"",IF(COUNTIF(账户资料!A:A,B680)=1,IF(B680="",0,VLOOKUP(B680,账户资料!A:B,2,FALSE)),"无此账户编码请备案后录入!"),"")</f>
        <v/>
      </c>
      <c r="E680" s="321" t="str">
        <f ca="1">IF(COUNTIF(账户资料!A:A,B680)=1,IF(B680="",0,VLOOKUP(B680,账户资料!A:C,3,FALSE)),"")</f>
        <v/>
      </c>
      <c r="F680" s="319" t="s">
        <v>96</v>
      </c>
      <c r="G680" s="322"/>
      <c r="H680" s="322"/>
      <c r="I680" s="323" t="str">
        <f ca="1" t="shared" si="12"/>
        <v/>
      </c>
    </row>
    <row r="681" customHeight="1" spans="1:9">
      <c r="A681" s="318" t="str">
        <f ca="1">IF(AND(G681&lt;&gt;"",G681&gt;0),MAX(A$3:A680,MAX(转付款存档!A:A))+1,"")</f>
        <v/>
      </c>
      <c r="B681" s="319" t="s">
        <v>96</v>
      </c>
      <c r="C681" s="319" t="s">
        <v>96</v>
      </c>
      <c r="D681" s="320" t="str">
        <f ca="1">IF(B681&lt;&gt;"",IF(COUNTIF(账户资料!A:A,B681)=1,IF(B681="",0,VLOOKUP(B681,账户资料!A:B,2,FALSE)),"无此账户编码请备案后录入!"),"")</f>
        <v/>
      </c>
      <c r="E681" s="321" t="str">
        <f ca="1">IF(COUNTIF(账户资料!A:A,B681)=1,IF(B681="",0,VLOOKUP(B681,账户资料!A:C,3,FALSE)),"")</f>
        <v/>
      </c>
      <c r="F681" s="319" t="s">
        <v>96</v>
      </c>
      <c r="G681" s="322"/>
      <c r="H681" s="322"/>
      <c r="I681" s="323" t="str">
        <f ca="1" t="shared" si="12"/>
        <v/>
      </c>
    </row>
    <row r="682" customHeight="1" spans="1:9">
      <c r="A682" s="318" t="str">
        <f ca="1">IF(AND(G682&lt;&gt;"",G682&gt;0),MAX(A$3:A681,MAX(转付款存档!A:A))+1,"")</f>
        <v/>
      </c>
      <c r="B682" s="319" t="s">
        <v>96</v>
      </c>
      <c r="C682" s="319" t="s">
        <v>96</v>
      </c>
      <c r="D682" s="320" t="str">
        <f ca="1">IF(B682&lt;&gt;"",IF(COUNTIF(账户资料!A:A,B682)=1,IF(B682="",0,VLOOKUP(B682,账户资料!A:B,2,FALSE)),"无此账户编码请备案后录入!"),"")</f>
        <v/>
      </c>
      <c r="E682" s="321" t="str">
        <f ca="1">IF(COUNTIF(账户资料!A:A,B682)=1,IF(B682="",0,VLOOKUP(B682,账户资料!A:C,3,FALSE)),"")</f>
        <v/>
      </c>
      <c r="F682" s="319" t="s">
        <v>96</v>
      </c>
      <c r="G682" s="322"/>
      <c r="H682" s="322"/>
      <c r="I682" s="323" t="str">
        <f ca="1" t="shared" si="12"/>
        <v/>
      </c>
    </row>
    <row r="683" customHeight="1" spans="1:9">
      <c r="A683" s="318" t="str">
        <f ca="1">IF(AND(G683&lt;&gt;"",G683&gt;0),MAX(A$3:A682,MAX(转付款存档!A:A))+1,"")</f>
        <v/>
      </c>
      <c r="B683" s="319" t="s">
        <v>96</v>
      </c>
      <c r="C683" s="319" t="s">
        <v>96</v>
      </c>
      <c r="D683" s="320" t="str">
        <f ca="1">IF(B683&lt;&gt;"",IF(COUNTIF(账户资料!A:A,B683)=1,IF(B683="",0,VLOOKUP(B683,账户资料!A:B,2,FALSE)),"无此账户编码请备案后录入!"),"")</f>
        <v/>
      </c>
      <c r="E683" s="321" t="str">
        <f ca="1">IF(COUNTIF(账户资料!A:A,B683)=1,IF(B683="",0,VLOOKUP(B683,账户资料!A:C,3,FALSE)),"")</f>
        <v/>
      </c>
      <c r="F683" s="319" t="s">
        <v>96</v>
      </c>
      <c r="G683" s="322"/>
      <c r="H683" s="322"/>
      <c r="I683" s="323" t="str">
        <f ca="1" t="shared" si="12"/>
        <v/>
      </c>
    </row>
    <row r="684" customHeight="1" spans="1:9">
      <c r="A684" s="318" t="str">
        <f ca="1">IF(AND(G684&lt;&gt;"",G684&gt;0),MAX(A$3:A683,MAX(转付款存档!A:A))+1,"")</f>
        <v/>
      </c>
      <c r="B684" s="319" t="s">
        <v>96</v>
      </c>
      <c r="C684" s="319" t="s">
        <v>96</v>
      </c>
      <c r="D684" s="320" t="str">
        <f ca="1">IF(B684&lt;&gt;"",IF(COUNTIF(账户资料!A:A,B684)=1,IF(B684="",0,VLOOKUP(B684,账户资料!A:B,2,FALSE)),"无此账户编码请备案后录入!"),"")</f>
        <v/>
      </c>
      <c r="E684" s="321" t="str">
        <f ca="1">IF(COUNTIF(账户资料!A:A,B684)=1,IF(B684="",0,VLOOKUP(B684,账户资料!A:C,3,FALSE)),"")</f>
        <v/>
      </c>
      <c r="F684" s="319" t="s">
        <v>96</v>
      </c>
      <c r="G684" s="322"/>
      <c r="H684" s="322"/>
      <c r="I684" s="323" t="str">
        <f ca="1" t="shared" si="12"/>
        <v/>
      </c>
    </row>
    <row r="685" customHeight="1" spans="1:9">
      <c r="A685" s="318" t="str">
        <f ca="1">IF(AND(G685&lt;&gt;"",G685&gt;0),MAX(A$3:A684,MAX(转付款存档!A:A))+1,"")</f>
        <v/>
      </c>
      <c r="B685" s="319" t="s">
        <v>96</v>
      </c>
      <c r="C685" s="319" t="s">
        <v>96</v>
      </c>
      <c r="D685" s="320" t="str">
        <f ca="1">IF(B685&lt;&gt;"",IF(COUNTIF(账户资料!A:A,B685)=1,IF(B685="",0,VLOOKUP(B685,账户资料!A:B,2,FALSE)),"无此账户编码请备案后录入!"),"")</f>
        <v/>
      </c>
      <c r="E685" s="321" t="str">
        <f ca="1">IF(COUNTIF(账户资料!A:A,B685)=1,IF(B685="",0,VLOOKUP(B685,账户资料!A:C,3,FALSE)),"")</f>
        <v/>
      </c>
      <c r="F685" s="319" t="s">
        <v>96</v>
      </c>
      <c r="G685" s="322"/>
      <c r="H685" s="322"/>
      <c r="I685" s="323" t="str">
        <f ca="1" t="shared" si="12"/>
        <v/>
      </c>
    </row>
    <row r="686" customHeight="1" spans="1:9">
      <c r="A686" s="318" t="str">
        <f ca="1">IF(AND(G686&lt;&gt;"",G686&gt;0),MAX(A$3:A685,MAX(转付款存档!A:A))+1,"")</f>
        <v/>
      </c>
      <c r="B686" s="319" t="s">
        <v>96</v>
      </c>
      <c r="C686" s="319" t="s">
        <v>96</v>
      </c>
      <c r="D686" s="320" t="str">
        <f ca="1">IF(B686&lt;&gt;"",IF(COUNTIF(账户资料!A:A,B686)=1,IF(B686="",0,VLOOKUP(B686,账户资料!A:B,2,FALSE)),"无此账户编码请备案后录入!"),"")</f>
        <v/>
      </c>
      <c r="E686" s="321" t="str">
        <f ca="1">IF(COUNTIF(账户资料!A:A,B686)=1,IF(B686="",0,VLOOKUP(B686,账户资料!A:C,3,FALSE)),"")</f>
        <v/>
      </c>
      <c r="F686" s="319" t="s">
        <v>96</v>
      </c>
      <c r="G686" s="322"/>
      <c r="H686" s="322"/>
      <c r="I686" s="323" t="str">
        <f ca="1" t="shared" si="12"/>
        <v/>
      </c>
    </row>
    <row r="687" customHeight="1" spans="1:9">
      <c r="A687" s="318" t="str">
        <f ca="1">IF(AND(G687&lt;&gt;"",G687&gt;0),MAX(A$3:A686,MAX(转付款存档!A:A))+1,"")</f>
        <v/>
      </c>
      <c r="B687" s="319" t="s">
        <v>96</v>
      </c>
      <c r="C687" s="319" t="s">
        <v>96</v>
      </c>
      <c r="D687" s="320" t="str">
        <f ca="1">IF(B687&lt;&gt;"",IF(COUNTIF(账户资料!A:A,B687)=1,IF(B687="",0,VLOOKUP(B687,账户资料!A:B,2,FALSE)),"无此账户编码请备案后录入!"),"")</f>
        <v/>
      </c>
      <c r="E687" s="321" t="str">
        <f ca="1">IF(COUNTIF(账户资料!A:A,B687)=1,IF(B687="",0,VLOOKUP(B687,账户资料!A:C,3,FALSE)),"")</f>
        <v/>
      </c>
      <c r="F687" s="319" t="s">
        <v>96</v>
      </c>
      <c r="G687" s="322"/>
      <c r="H687" s="322"/>
      <c r="I687" s="323" t="str">
        <f ca="1" t="shared" si="12"/>
        <v/>
      </c>
    </row>
    <row r="688" customHeight="1" spans="1:9">
      <c r="A688" s="318" t="str">
        <f ca="1">IF(AND(G688&lt;&gt;"",G688&gt;0),MAX(A$3:A687,MAX(转付款存档!A:A))+1,"")</f>
        <v/>
      </c>
      <c r="B688" s="319" t="s">
        <v>96</v>
      </c>
      <c r="C688" s="319" t="s">
        <v>96</v>
      </c>
      <c r="D688" s="320" t="str">
        <f ca="1">IF(B688&lt;&gt;"",IF(COUNTIF(账户资料!A:A,B688)=1,IF(B688="",0,VLOOKUP(B688,账户资料!A:B,2,FALSE)),"无此账户编码请备案后录入!"),"")</f>
        <v/>
      </c>
      <c r="E688" s="321" t="str">
        <f ca="1">IF(COUNTIF(账户资料!A:A,B688)=1,IF(B688="",0,VLOOKUP(B688,账户资料!A:C,3,FALSE)),"")</f>
        <v/>
      </c>
      <c r="F688" s="319" t="s">
        <v>96</v>
      </c>
      <c r="G688" s="322"/>
      <c r="H688" s="322"/>
      <c r="I688" s="323" t="str">
        <f ca="1" t="shared" si="12"/>
        <v/>
      </c>
    </row>
    <row r="689" customHeight="1" spans="1:9">
      <c r="A689" s="318" t="str">
        <f ca="1">IF(AND(G689&lt;&gt;"",G689&gt;0),MAX(A$3:A688,MAX(转付款存档!A:A))+1,"")</f>
        <v/>
      </c>
      <c r="B689" s="319" t="s">
        <v>96</v>
      </c>
      <c r="C689" s="319" t="s">
        <v>96</v>
      </c>
      <c r="D689" s="320" t="str">
        <f ca="1">IF(B689&lt;&gt;"",IF(COUNTIF(账户资料!A:A,B689)=1,IF(B689="",0,VLOOKUP(B689,账户资料!A:B,2,FALSE)),"无此账户编码请备案后录入!"),"")</f>
        <v/>
      </c>
      <c r="E689" s="321" t="str">
        <f ca="1">IF(COUNTIF(账户资料!A:A,B689)=1,IF(B689="",0,VLOOKUP(B689,账户资料!A:C,3,FALSE)),"")</f>
        <v/>
      </c>
      <c r="F689" s="319" t="s">
        <v>96</v>
      </c>
      <c r="G689" s="322"/>
      <c r="H689" s="322"/>
      <c r="I689" s="323" t="str">
        <f ca="1" t="shared" si="12"/>
        <v/>
      </c>
    </row>
    <row r="690" customHeight="1" spans="1:9">
      <c r="A690" s="318" t="str">
        <f ca="1">IF(AND(G690&lt;&gt;"",G690&gt;0),MAX(A$3:A689,MAX(转付款存档!A:A))+1,"")</f>
        <v/>
      </c>
      <c r="B690" s="319" t="s">
        <v>96</v>
      </c>
      <c r="C690" s="319" t="s">
        <v>96</v>
      </c>
      <c r="D690" s="320" t="str">
        <f ca="1">IF(B690&lt;&gt;"",IF(COUNTIF(账户资料!A:A,B690)=1,IF(B690="",0,VLOOKUP(B690,账户资料!A:B,2,FALSE)),"无此账户编码请备案后录入!"),"")</f>
        <v/>
      </c>
      <c r="E690" s="321" t="str">
        <f ca="1">IF(COUNTIF(账户资料!A:A,B690)=1,IF(B690="",0,VLOOKUP(B690,账户资料!A:C,3,FALSE)),"")</f>
        <v/>
      </c>
      <c r="F690" s="319" t="s">
        <v>96</v>
      </c>
      <c r="G690" s="322"/>
      <c r="H690" s="322"/>
      <c r="I690" s="323" t="str">
        <f ca="1" t="shared" si="12"/>
        <v/>
      </c>
    </row>
    <row r="691" customHeight="1" spans="1:9">
      <c r="A691" s="318" t="str">
        <f ca="1">IF(AND(G691&lt;&gt;"",G691&gt;0),MAX(A$3:A690,MAX(转付款存档!A:A))+1,"")</f>
        <v/>
      </c>
      <c r="B691" s="319" t="s">
        <v>96</v>
      </c>
      <c r="C691" s="319" t="s">
        <v>96</v>
      </c>
      <c r="D691" s="320" t="str">
        <f ca="1">IF(B691&lt;&gt;"",IF(COUNTIF(账户资料!A:A,B691)=1,IF(B691="",0,VLOOKUP(B691,账户资料!A:B,2,FALSE)),"无此账户编码请备案后录入!"),"")</f>
        <v/>
      </c>
      <c r="E691" s="321" t="str">
        <f ca="1">IF(COUNTIF(账户资料!A:A,B691)=1,IF(B691="",0,VLOOKUP(B691,账户资料!A:C,3,FALSE)),"")</f>
        <v/>
      </c>
      <c r="F691" s="319" t="s">
        <v>96</v>
      </c>
      <c r="G691" s="322"/>
      <c r="H691" s="322"/>
      <c r="I691" s="323" t="str">
        <f ca="1" t="shared" si="12"/>
        <v/>
      </c>
    </row>
    <row r="692" customHeight="1" spans="1:9">
      <c r="A692" s="318" t="str">
        <f ca="1">IF(AND(G692&lt;&gt;"",G692&gt;0),MAX(A$3:A691,MAX(转付款存档!A:A))+1,"")</f>
        <v/>
      </c>
      <c r="B692" s="319" t="s">
        <v>96</v>
      </c>
      <c r="C692" s="319" t="s">
        <v>96</v>
      </c>
      <c r="D692" s="320" t="str">
        <f ca="1">IF(B692&lt;&gt;"",IF(COUNTIF(账户资料!A:A,B692)=1,IF(B692="",0,VLOOKUP(B692,账户资料!A:B,2,FALSE)),"无此账户编码请备案后录入!"),"")</f>
        <v/>
      </c>
      <c r="E692" s="321" t="str">
        <f ca="1">IF(COUNTIF(账户资料!A:A,B692)=1,IF(B692="",0,VLOOKUP(B692,账户资料!A:C,3,FALSE)),"")</f>
        <v/>
      </c>
      <c r="F692" s="319" t="s">
        <v>96</v>
      </c>
      <c r="G692" s="322"/>
      <c r="H692" s="322"/>
      <c r="I692" s="323" t="str">
        <f ca="1" t="shared" si="12"/>
        <v/>
      </c>
    </row>
    <row r="693" customHeight="1" spans="1:9">
      <c r="A693" s="318" t="str">
        <f ca="1">IF(AND(G693&lt;&gt;"",G693&gt;0),MAX(A$3:A692,MAX(转付款存档!A:A))+1,"")</f>
        <v/>
      </c>
      <c r="B693" s="319" t="s">
        <v>96</v>
      </c>
      <c r="C693" s="319" t="s">
        <v>96</v>
      </c>
      <c r="D693" s="320" t="str">
        <f ca="1">IF(B693&lt;&gt;"",IF(COUNTIF(账户资料!A:A,B693)=1,IF(B693="",0,VLOOKUP(B693,账户资料!A:B,2,FALSE)),"无此账户编码请备案后录入!"),"")</f>
        <v/>
      </c>
      <c r="E693" s="321" t="str">
        <f ca="1">IF(COUNTIF(账户资料!A:A,B693)=1,IF(B693="",0,VLOOKUP(B693,账户资料!A:C,3,FALSE)),"")</f>
        <v/>
      </c>
      <c r="F693" s="319" t="s">
        <v>96</v>
      </c>
      <c r="G693" s="322"/>
      <c r="H693" s="322"/>
      <c r="I693" s="323" t="str">
        <f ca="1" t="shared" si="12"/>
        <v/>
      </c>
    </row>
    <row r="694" customHeight="1" spans="1:9">
      <c r="A694" s="318" t="str">
        <f ca="1">IF(AND(G694&lt;&gt;"",G694&gt;0),MAX(A$3:A693,MAX(转付款存档!A:A))+1,"")</f>
        <v/>
      </c>
      <c r="B694" s="319" t="s">
        <v>96</v>
      </c>
      <c r="C694" s="319" t="s">
        <v>96</v>
      </c>
      <c r="D694" s="320" t="str">
        <f ca="1">IF(B694&lt;&gt;"",IF(COUNTIF(账户资料!A:A,B694)=1,IF(B694="",0,VLOOKUP(B694,账户资料!A:B,2,FALSE)),"无此账户编码请备案后录入!"),"")</f>
        <v/>
      </c>
      <c r="E694" s="321" t="str">
        <f ca="1">IF(COUNTIF(账户资料!A:A,B694)=1,IF(B694="",0,VLOOKUP(B694,账户资料!A:C,3,FALSE)),"")</f>
        <v/>
      </c>
      <c r="F694" s="319" t="s">
        <v>96</v>
      </c>
      <c r="G694" s="322"/>
      <c r="H694" s="322"/>
      <c r="I694" s="323" t="str">
        <f ca="1" t="shared" si="12"/>
        <v/>
      </c>
    </row>
    <row r="695" customHeight="1" spans="1:9">
      <c r="A695" s="318" t="str">
        <f ca="1">IF(AND(G695&lt;&gt;"",G695&gt;0),MAX(A$3:A694,MAX(转付款存档!A:A))+1,"")</f>
        <v/>
      </c>
      <c r="B695" s="319" t="s">
        <v>96</v>
      </c>
      <c r="C695" s="319" t="s">
        <v>96</v>
      </c>
      <c r="D695" s="320" t="str">
        <f ca="1">IF(B695&lt;&gt;"",IF(COUNTIF(账户资料!A:A,B695)=1,IF(B695="",0,VLOOKUP(B695,账户资料!A:B,2,FALSE)),"无此账户编码请备案后录入!"),"")</f>
        <v/>
      </c>
      <c r="E695" s="321" t="str">
        <f ca="1">IF(COUNTIF(账户资料!A:A,B695)=1,IF(B695="",0,VLOOKUP(B695,账户资料!A:C,3,FALSE)),"")</f>
        <v/>
      </c>
      <c r="F695" s="319" t="s">
        <v>96</v>
      </c>
      <c r="G695" s="322"/>
      <c r="H695" s="322"/>
      <c r="I695" s="323" t="str">
        <f ca="1" t="shared" si="12"/>
        <v/>
      </c>
    </row>
    <row r="696" customHeight="1" spans="1:9">
      <c r="A696" s="318" t="str">
        <f ca="1">IF(AND(G696&lt;&gt;"",G696&gt;0),MAX(A$3:A695,MAX(转付款存档!A:A))+1,"")</f>
        <v/>
      </c>
      <c r="B696" s="319" t="s">
        <v>96</v>
      </c>
      <c r="C696" s="319" t="s">
        <v>96</v>
      </c>
      <c r="D696" s="320" t="str">
        <f ca="1">IF(B696&lt;&gt;"",IF(COUNTIF(账户资料!A:A,B696)=1,IF(B696="",0,VLOOKUP(B696,账户资料!A:B,2,FALSE)),"无此账户编码请备案后录入!"),"")</f>
        <v/>
      </c>
      <c r="E696" s="321" t="str">
        <f ca="1">IF(COUNTIF(账户资料!A:A,B696)=1,IF(B696="",0,VLOOKUP(B696,账户资料!A:C,3,FALSE)),"")</f>
        <v/>
      </c>
      <c r="F696" s="319" t="s">
        <v>96</v>
      </c>
      <c r="G696" s="322"/>
      <c r="H696" s="322"/>
      <c r="I696" s="323" t="str">
        <f ca="1" t="shared" si="12"/>
        <v/>
      </c>
    </row>
    <row r="697" customHeight="1" spans="1:9">
      <c r="A697" s="318" t="str">
        <f ca="1">IF(AND(G697&lt;&gt;"",G697&gt;0),MAX(A$3:A696,MAX(转付款存档!A:A))+1,"")</f>
        <v/>
      </c>
      <c r="B697" s="319" t="s">
        <v>96</v>
      </c>
      <c r="C697" s="319" t="s">
        <v>96</v>
      </c>
      <c r="D697" s="320" t="str">
        <f ca="1">IF(B697&lt;&gt;"",IF(COUNTIF(账户资料!A:A,B697)=1,IF(B697="",0,VLOOKUP(B697,账户资料!A:B,2,FALSE)),"无此账户编码请备案后录入!"),"")</f>
        <v/>
      </c>
      <c r="E697" s="321" t="str">
        <f ca="1">IF(COUNTIF(账户资料!A:A,B697)=1,IF(B697="",0,VLOOKUP(B697,账户资料!A:C,3,FALSE)),"")</f>
        <v/>
      </c>
      <c r="F697" s="319" t="s">
        <v>96</v>
      </c>
      <c r="G697" s="322"/>
      <c r="H697" s="322"/>
      <c r="I697" s="323" t="str">
        <f ca="1" t="shared" si="12"/>
        <v/>
      </c>
    </row>
    <row r="698" customHeight="1" spans="1:9">
      <c r="A698" s="318" t="str">
        <f ca="1">IF(AND(G698&lt;&gt;"",G698&gt;0),MAX(A$3:A697,MAX(转付款存档!A:A))+1,"")</f>
        <v/>
      </c>
      <c r="B698" s="319" t="s">
        <v>96</v>
      </c>
      <c r="C698" s="319" t="s">
        <v>96</v>
      </c>
      <c r="D698" s="320" t="str">
        <f ca="1">IF(B698&lt;&gt;"",IF(COUNTIF(账户资料!A:A,B698)=1,IF(B698="",0,VLOOKUP(B698,账户资料!A:B,2,FALSE)),"无此账户编码请备案后录入!"),"")</f>
        <v/>
      </c>
      <c r="E698" s="321" t="str">
        <f ca="1">IF(COUNTIF(账户资料!A:A,B698)=1,IF(B698="",0,VLOOKUP(B698,账户资料!A:C,3,FALSE)),"")</f>
        <v/>
      </c>
      <c r="F698" s="319" t="s">
        <v>96</v>
      </c>
      <c r="G698" s="322"/>
      <c r="H698" s="322"/>
      <c r="I698" s="323" t="str">
        <f ca="1" t="shared" si="12"/>
        <v/>
      </c>
    </row>
    <row r="699" customHeight="1" spans="1:9">
      <c r="A699" s="318" t="str">
        <f ca="1">IF(AND(G699&lt;&gt;"",G699&gt;0),MAX(A$3:A698,MAX(转付款存档!A:A))+1,"")</f>
        <v/>
      </c>
      <c r="B699" s="319" t="s">
        <v>96</v>
      </c>
      <c r="C699" s="319" t="s">
        <v>96</v>
      </c>
      <c r="D699" s="320" t="str">
        <f ca="1">IF(B699&lt;&gt;"",IF(COUNTIF(账户资料!A:A,B699)=1,IF(B699="",0,VLOOKUP(B699,账户资料!A:B,2,FALSE)),"无此账户编码请备案后录入!"),"")</f>
        <v/>
      </c>
      <c r="E699" s="321" t="str">
        <f ca="1">IF(COUNTIF(账户资料!A:A,B699)=1,IF(B699="",0,VLOOKUP(B699,账户资料!A:C,3,FALSE)),"")</f>
        <v/>
      </c>
      <c r="F699" s="319" t="s">
        <v>96</v>
      </c>
      <c r="G699" s="322"/>
      <c r="H699" s="322"/>
      <c r="I699" s="323" t="str">
        <f ca="1" t="shared" si="12"/>
        <v/>
      </c>
    </row>
    <row r="700" customHeight="1" spans="1:9">
      <c r="A700" s="318" t="str">
        <f ca="1">IF(AND(G700&lt;&gt;"",G700&gt;0),MAX(A$3:A699,MAX(转付款存档!A:A))+1,"")</f>
        <v/>
      </c>
      <c r="B700" s="319" t="s">
        <v>96</v>
      </c>
      <c r="C700" s="319" t="s">
        <v>96</v>
      </c>
      <c r="D700" s="320" t="str">
        <f ca="1">IF(B700&lt;&gt;"",IF(COUNTIF(账户资料!A:A,B700)=1,IF(B700="",0,VLOOKUP(B700,账户资料!A:B,2,FALSE)),"无此账户编码请备案后录入!"),"")</f>
        <v/>
      </c>
      <c r="E700" s="321" t="str">
        <f ca="1">IF(COUNTIF(账户资料!A:A,B700)=1,IF(B700="",0,VLOOKUP(B700,账户资料!A:C,3,FALSE)),"")</f>
        <v/>
      </c>
      <c r="F700" s="319" t="s">
        <v>96</v>
      </c>
      <c r="G700" s="322"/>
      <c r="H700" s="322"/>
      <c r="I700" s="323" t="str">
        <f ca="1" t="shared" si="12"/>
        <v/>
      </c>
    </row>
    <row r="701" customHeight="1" spans="1:9">
      <c r="A701" s="318" t="str">
        <f ca="1">IF(AND(G701&lt;&gt;"",G701&gt;0),MAX(A$3:A700,MAX(转付款存档!A:A))+1,"")</f>
        <v/>
      </c>
      <c r="B701" s="319" t="s">
        <v>96</v>
      </c>
      <c r="C701" s="319" t="s">
        <v>96</v>
      </c>
      <c r="D701" s="320" t="str">
        <f ca="1">IF(B701&lt;&gt;"",IF(COUNTIF(账户资料!A:A,B701)=1,IF(B701="",0,VLOOKUP(B701,账户资料!A:B,2,FALSE)),"无此账户编码请备案后录入!"),"")</f>
        <v/>
      </c>
      <c r="E701" s="321" t="str">
        <f ca="1">IF(COUNTIF(账户资料!A:A,B701)=1,IF(B701="",0,VLOOKUP(B701,账户资料!A:C,3,FALSE)),"")</f>
        <v/>
      </c>
      <c r="F701" s="319" t="s">
        <v>96</v>
      </c>
      <c r="G701" s="322"/>
      <c r="H701" s="322"/>
      <c r="I701" s="323" t="str">
        <f ca="1" t="shared" si="12"/>
        <v/>
      </c>
    </row>
    <row r="702" customHeight="1" spans="1:9">
      <c r="A702" s="318" t="str">
        <f ca="1">IF(AND(G702&lt;&gt;"",G702&gt;0),MAX(A$3:A701,MAX(转付款存档!A:A))+1,"")</f>
        <v/>
      </c>
      <c r="B702" s="319" t="s">
        <v>96</v>
      </c>
      <c r="C702" s="319" t="s">
        <v>96</v>
      </c>
      <c r="D702" s="320" t="str">
        <f ca="1">IF(B702&lt;&gt;"",IF(COUNTIF(账户资料!A:A,B702)=1,IF(B702="",0,VLOOKUP(B702,账户资料!A:B,2,FALSE)),"无此账户编码请备案后录入!"),"")</f>
        <v/>
      </c>
      <c r="E702" s="321" t="str">
        <f ca="1">IF(COUNTIF(账户资料!A:A,B702)=1,IF(B702="",0,VLOOKUP(B702,账户资料!A:C,3,FALSE)),"")</f>
        <v/>
      </c>
      <c r="F702" s="319" t="s">
        <v>96</v>
      </c>
      <c r="G702" s="322"/>
      <c r="H702" s="322"/>
      <c r="I702" s="323" t="str">
        <f ca="1" t="shared" si="12"/>
        <v/>
      </c>
    </row>
    <row r="703" customHeight="1" spans="1:9">
      <c r="A703" s="318" t="str">
        <f ca="1">IF(AND(G703&lt;&gt;"",G703&gt;0),MAX(A$3:A702,MAX(转付款存档!A:A))+1,"")</f>
        <v/>
      </c>
      <c r="B703" s="319" t="s">
        <v>96</v>
      </c>
      <c r="C703" s="319" t="s">
        <v>96</v>
      </c>
      <c r="D703" s="320" t="str">
        <f ca="1">IF(B703&lt;&gt;"",IF(COUNTIF(账户资料!A:A,B703)=1,IF(B703="",0,VLOOKUP(B703,账户资料!A:B,2,FALSE)),"无此账户编码请备案后录入!"),"")</f>
        <v/>
      </c>
      <c r="E703" s="321" t="str">
        <f ca="1">IF(COUNTIF(账户资料!A:A,B703)=1,IF(B703="",0,VLOOKUP(B703,账户资料!A:C,3,FALSE)),"")</f>
        <v/>
      </c>
      <c r="F703" s="319" t="s">
        <v>96</v>
      </c>
      <c r="G703" s="322"/>
      <c r="H703" s="322"/>
      <c r="I703" s="323" t="str">
        <f ca="1" t="shared" si="12"/>
        <v/>
      </c>
    </row>
    <row r="704" customHeight="1" spans="1:9">
      <c r="A704" s="318" t="str">
        <f ca="1">IF(AND(G704&lt;&gt;"",G704&gt;0),MAX(A$3:A703,MAX(转付款存档!A:A))+1,"")</f>
        <v/>
      </c>
      <c r="B704" s="319" t="s">
        <v>96</v>
      </c>
      <c r="C704" s="319" t="s">
        <v>96</v>
      </c>
      <c r="D704" s="320" t="str">
        <f ca="1">IF(B704&lt;&gt;"",IF(COUNTIF(账户资料!A:A,B704)=1,IF(B704="",0,VLOOKUP(B704,账户资料!A:B,2,FALSE)),"无此账户编码请备案后录入!"),"")</f>
        <v/>
      </c>
      <c r="E704" s="321" t="str">
        <f ca="1">IF(COUNTIF(账户资料!A:A,B704)=1,IF(B704="",0,VLOOKUP(B704,账户资料!A:C,3,FALSE)),"")</f>
        <v/>
      </c>
      <c r="F704" s="319" t="s">
        <v>96</v>
      </c>
      <c r="G704" s="322"/>
      <c r="H704" s="322"/>
      <c r="I704" s="323" t="str">
        <f ca="1" t="shared" si="12"/>
        <v/>
      </c>
    </row>
    <row r="705" customHeight="1" spans="1:9">
      <c r="A705" s="318" t="str">
        <f ca="1">IF(AND(G705&lt;&gt;"",G705&gt;0),MAX(A$3:A704,MAX(转付款存档!A:A))+1,"")</f>
        <v/>
      </c>
      <c r="B705" s="319" t="s">
        <v>96</v>
      </c>
      <c r="C705" s="319" t="s">
        <v>96</v>
      </c>
      <c r="D705" s="320" t="str">
        <f ca="1">IF(B705&lt;&gt;"",IF(COUNTIF(账户资料!A:A,B705)=1,IF(B705="",0,VLOOKUP(B705,账户资料!A:B,2,FALSE)),"无此账户编码请备案后录入!"),"")</f>
        <v/>
      </c>
      <c r="E705" s="321" t="str">
        <f ca="1">IF(COUNTIF(账户资料!A:A,B705)=1,IF(B705="",0,VLOOKUP(B705,账户资料!A:C,3,FALSE)),"")</f>
        <v/>
      </c>
      <c r="F705" s="319" t="s">
        <v>96</v>
      </c>
      <c r="G705" s="322"/>
      <c r="H705" s="322"/>
      <c r="I705" s="323" t="str">
        <f ca="1" t="shared" si="12"/>
        <v/>
      </c>
    </row>
    <row r="706" customHeight="1" spans="1:9">
      <c r="A706" s="318" t="str">
        <f ca="1">IF(AND(G706&lt;&gt;"",G706&gt;0),MAX(A$3:A705,MAX(转付款存档!A:A))+1,"")</f>
        <v/>
      </c>
      <c r="B706" s="319" t="s">
        <v>96</v>
      </c>
      <c r="C706" s="319" t="s">
        <v>96</v>
      </c>
      <c r="D706" s="320" t="str">
        <f ca="1">IF(B706&lt;&gt;"",IF(COUNTIF(账户资料!A:A,B706)=1,IF(B706="",0,VLOOKUP(B706,账户资料!A:B,2,FALSE)),"无此账户编码请备案后录入!"),"")</f>
        <v/>
      </c>
      <c r="E706" s="321" t="str">
        <f ca="1">IF(COUNTIF(账户资料!A:A,B706)=1,IF(B706="",0,VLOOKUP(B706,账户资料!A:C,3,FALSE)),"")</f>
        <v/>
      </c>
      <c r="F706" s="319" t="s">
        <v>96</v>
      </c>
      <c r="G706" s="322"/>
      <c r="H706" s="322"/>
      <c r="I706" s="323" t="str">
        <f ca="1" t="shared" si="12"/>
        <v/>
      </c>
    </row>
    <row r="707" customHeight="1" spans="1:9">
      <c r="A707" s="318" t="str">
        <f ca="1">IF(AND(G707&lt;&gt;"",G707&gt;0),MAX(A$3:A706,MAX(转付款存档!A:A))+1,"")</f>
        <v/>
      </c>
      <c r="B707" s="319" t="s">
        <v>96</v>
      </c>
      <c r="C707" s="319" t="s">
        <v>96</v>
      </c>
      <c r="D707" s="320" t="str">
        <f ca="1">IF(B707&lt;&gt;"",IF(COUNTIF(账户资料!A:A,B707)=1,IF(B707="",0,VLOOKUP(B707,账户资料!A:B,2,FALSE)),"无此账户编码请备案后录入!"),"")</f>
        <v/>
      </c>
      <c r="E707" s="321" t="str">
        <f ca="1">IF(COUNTIF(账户资料!A:A,B707)=1,IF(B707="",0,VLOOKUP(B707,账户资料!A:C,3,FALSE)),"")</f>
        <v/>
      </c>
      <c r="F707" s="319" t="s">
        <v>96</v>
      </c>
      <c r="G707" s="322"/>
      <c r="H707" s="322"/>
      <c r="I707" s="323" t="str">
        <f ca="1" t="shared" si="12"/>
        <v/>
      </c>
    </row>
    <row r="708" customHeight="1" spans="1:9">
      <c r="A708" s="318" t="str">
        <f ca="1">IF(AND(G708&lt;&gt;"",G708&gt;0),MAX(A$3:A707,MAX(转付款存档!A:A))+1,"")</f>
        <v/>
      </c>
      <c r="B708" s="319" t="s">
        <v>96</v>
      </c>
      <c r="C708" s="319" t="s">
        <v>96</v>
      </c>
      <c r="D708" s="320" t="str">
        <f ca="1">IF(B708&lt;&gt;"",IF(COUNTIF(账户资料!A:A,B708)=1,IF(B708="",0,VLOOKUP(B708,账户资料!A:B,2,FALSE)),"无此账户编码请备案后录入!"),"")</f>
        <v/>
      </c>
      <c r="E708" s="321" t="str">
        <f ca="1">IF(COUNTIF(账户资料!A:A,B708)=1,IF(B708="",0,VLOOKUP(B708,账户资料!A:C,3,FALSE)),"")</f>
        <v/>
      </c>
      <c r="F708" s="319" t="s">
        <v>96</v>
      </c>
      <c r="G708" s="322"/>
      <c r="H708" s="322"/>
      <c r="I708" s="323" t="str">
        <f ca="1" t="shared" si="12"/>
        <v/>
      </c>
    </row>
    <row r="709" customHeight="1" spans="1:9">
      <c r="A709" s="318" t="str">
        <f ca="1">IF(AND(G709&lt;&gt;"",G709&gt;0),MAX(A$3:A708,MAX(转付款存档!A:A))+1,"")</f>
        <v/>
      </c>
      <c r="B709" s="319" t="s">
        <v>96</v>
      </c>
      <c r="C709" s="319" t="s">
        <v>96</v>
      </c>
      <c r="D709" s="320" t="str">
        <f ca="1">IF(B709&lt;&gt;"",IF(COUNTIF(账户资料!A:A,B709)=1,IF(B709="",0,VLOOKUP(B709,账户资料!A:B,2,FALSE)),"无此账户编码请备案后录入!"),"")</f>
        <v/>
      </c>
      <c r="E709" s="321" t="str">
        <f ca="1">IF(COUNTIF(账户资料!A:A,B709)=1,IF(B709="",0,VLOOKUP(B709,账户资料!A:C,3,FALSE)),"")</f>
        <v/>
      </c>
      <c r="F709" s="319" t="s">
        <v>96</v>
      </c>
      <c r="G709" s="322"/>
      <c r="H709" s="322"/>
      <c r="I709" s="323" t="str">
        <f ca="1" t="shared" si="12"/>
        <v/>
      </c>
    </row>
    <row r="710" customHeight="1" spans="1:9">
      <c r="A710" s="318" t="str">
        <f ca="1">IF(AND(G710&lt;&gt;"",G710&gt;0),MAX(A$3:A709,MAX(转付款存档!A:A))+1,"")</f>
        <v/>
      </c>
      <c r="B710" s="319" t="s">
        <v>96</v>
      </c>
      <c r="C710" s="319" t="s">
        <v>96</v>
      </c>
      <c r="D710" s="320" t="str">
        <f ca="1">IF(B710&lt;&gt;"",IF(COUNTIF(账户资料!A:A,B710)=1,IF(B710="",0,VLOOKUP(B710,账户资料!A:B,2,FALSE)),"无此账户编码请备案后录入!"),"")</f>
        <v/>
      </c>
      <c r="E710" s="321" t="str">
        <f ca="1">IF(COUNTIF(账户资料!A:A,B710)=1,IF(B710="",0,VLOOKUP(B710,账户资料!A:C,3,FALSE)),"")</f>
        <v/>
      </c>
      <c r="F710" s="319" t="s">
        <v>96</v>
      </c>
      <c r="G710" s="322"/>
      <c r="H710" s="322"/>
      <c r="I710" s="323" t="str">
        <f ca="1" t="shared" si="12"/>
        <v/>
      </c>
    </row>
    <row r="711" customHeight="1" spans="1:9">
      <c r="A711" s="318" t="str">
        <f ca="1">IF(AND(G711&lt;&gt;"",G711&gt;0),MAX(A$3:A710,MAX(转付款存档!A:A))+1,"")</f>
        <v/>
      </c>
      <c r="B711" s="319" t="s">
        <v>96</v>
      </c>
      <c r="C711" s="319" t="s">
        <v>96</v>
      </c>
      <c r="D711" s="320" t="str">
        <f ca="1">IF(B711&lt;&gt;"",IF(COUNTIF(账户资料!A:A,B711)=1,IF(B711="",0,VLOOKUP(B711,账户资料!A:B,2,FALSE)),"无此账户编码请备案后录入!"),"")</f>
        <v/>
      </c>
      <c r="E711" s="321" t="str">
        <f ca="1">IF(COUNTIF(账户资料!A:A,B711)=1,IF(B711="",0,VLOOKUP(B711,账户资料!A:C,3,FALSE)),"")</f>
        <v/>
      </c>
      <c r="F711" s="319" t="s">
        <v>96</v>
      </c>
      <c r="G711" s="322"/>
      <c r="H711" s="322"/>
      <c r="I711" s="323" t="str">
        <f ca="1" t="shared" si="12"/>
        <v/>
      </c>
    </row>
    <row r="712" customHeight="1" spans="1:9">
      <c r="A712" s="318" t="str">
        <f ca="1">IF(AND(G712&lt;&gt;"",G712&gt;0),MAX(A$3:A711,MAX(转付款存档!A:A))+1,"")</f>
        <v/>
      </c>
      <c r="B712" s="319" t="s">
        <v>96</v>
      </c>
      <c r="C712" s="319" t="s">
        <v>96</v>
      </c>
      <c r="D712" s="320" t="str">
        <f ca="1">IF(B712&lt;&gt;"",IF(COUNTIF(账户资料!A:A,B712)=1,IF(B712="",0,VLOOKUP(B712,账户资料!A:B,2,FALSE)),"无此账户编码请备案后录入!"),"")</f>
        <v/>
      </c>
      <c r="E712" s="321" t="str">
        <f ca="1">IF(COUNTIF(账户资料!A:A,B712)=1,IF(B712="",0,VLOOKUP(B712,账户资料!A:C,3,FALSE)),"")</f>
        <v/>
      </c>
      <c r="F712" s="319" t="s">
        <v>96</v>
      </c>
      <c r="G712" s="322"/>
      <c r="H712" s="322"/>
      <c r="I712" s="323" t="str">
        <f ca="1" t="shared" si="12"/>
        <v/>
      </c>
    </row>
    <row r="713" customHeight="1" spans="1:9">
      <c r="A713" s="318" t="str">
        <f ca="1">IF(AND(G713&lt;&gt;"",G713&gt;0),MAX(A$3:A712,MAX(转付款存档!A:A))+1,"")</f>
        <v/>
      </c>
      <c r="B713" s="319" t="s">
        <v>96</v>
      </c>
      <c r="C713" s="319" t="s">
        <v>96</v>
      </c>
      <c r="D713" s="320" t="str">
        <f ca="1">IF(B713&lt;&gt;"",IF(COUNTIF(账户资料!A:A,B713)=1,IF(B713="",0,VLOOKUP(B713,账户资料!A:B,2,FALSE)),"无此账户编码请备案后录入!"),"")</f>
        <v/>
      </c>
      <c r="E713" s="321" t="str">
        <f ca="1">IF(COUNTIF(账户资料!A:A,B713)=1,IF(B713="",0,VLOOKUP(B713,账户资料!A:C,3,FALSE)),"")</f>
        <v/>
      </c>
      <c r="F713" s="319" t="s">
        <v>96</v>
      </c>
      <c r="G713" s="322"/>
      <c r="H713" s="322"/>
      <c r="I713" s="323" t="str">
        <f ca="1" t="shared" si="12"/>
        <v/>
      </c>
    </row>
    <row r="714" customHeight="1" spans="1:9">
      <c r="A714" s="318" t="str">
        <f ca="1">IF(AND(G714&lt;&gt;"",G714&gt;0),MAX(A$3:A713,MAX(转付款存档!A:A))+1,"")</f>
        <v/>
      </c>
      <c r="B714" s="319" t="s">
        <v>96</v>
      </c>
      <c r="C714" s="319" t="s">
        <v>96</v>
      </c>
      <c r="D714" s="320" t="str">
        <f ca="1">IF(B714&lt;&gt;"",IF(COUNTIF(账户资料!A:A,B714)=1,IF(B714="",0,VLOOKUP(B714,账户资料!A:B,2,FALSE)),"无此账户编码请备案后录入!"),"")</f>
        <v/>
      </c>
      <c r="E714" s="321" t="str">
        <f ca="1">IF(COUNTIF(账户资料!A:A,B714)=1,IF(B714="",0,VLOOKUP(B714,账户资料!A:C,3,FALSE)),"")</f>
        <v/>
      </c>
      <c r="F714" s="319" t="s">
        <v>96</v>
      </c>
      <c r="G714" s="322"/>
      <c r="H714" s="322"/>
      <c r="I714" s="323" t="str">
        <f ca="1" t="shared" si="12"/>
        <v/>
      </c>
    </row>
    <row r="715" customHeight="1" spans="1:9">
      <c r="A715" s="318" t="str">
        <f ca="1">IF(AND(G715&lt;&gt;"",G715&gt;0),MAX(A$3:A714,MAX(转付款存档!A:A))+1,"")</f>
        <v/>
      </c>
      <c r="B715" s="319" t="s">
        <v>96</v>
      </c>
      <c r="C715" s="319" t="s">
        <v>96</v>
      </c>
      <c r="D715" s="320" t="str">
        <f ca="1">IF(B715&lt;&gt;"",IF(COUNTIF(账户资料!A:A,B715)=1,IF(B715="",0,VLOOKUP(B715,账户资料!A:B,2,FALSE)),"无此账户编码请备案后录入!"),"")</f>
        <v/>
      </c>
      <c r="E715" s="321" t="str">
        <f ca="1">IF(COUNTIF(账户资料!A:A,B715)=1,IF(B715="",0,VLOOKUP(B715,账户资料!A:C,3,FALSE)),"")</f>
        <v/>
      </c>
      <c r="F715" s="319" t="s">
        <v>96</v>
      </c>
      <c r="G715" s="322"/>
      <c r="H715" s="322"/>
      <c r="I715" s="323" t="str">
        <f ca="1" t="shared" si="12"/>
        <v/>
      </c>
    </row>
    <row r="716" customHeight="1" spans="1:9">
      <c r="A716" s="318" t="str">
        <f ca="1">IF(AND(G716&lt;&gt;"",G716&gt;0),MAX(A$3:A715,MAX(转付款存档!A:A))+1,"")</f>
        <v/>
      </c>
      <c r="B716" s="319" t="s">
        <v>96</v>
      </c>
      <c r="C716" s="319" t="s">
        <v>96</v>
      </c>
      <c r="D716" s="320" t="str">
        <f ca="1">IF(B716&lt;&gt;"",IF(COUNTIF(账户资料!A:A,B716)=1,IF(B716="",0,VLOOKUP(B716,账户资料!A:B,2,FALSE)),"无此账户编码请备案后录入!"),"")</f>
        <v/>
      </c>
      <c r="E716" s="321" t="str">
        <f ca="1">IF(COUNTIF(账户资料!A:A,B716)=1,IF(B716="",0,VLOOKUP(B716,账户资料!A:C,3,FALSE)),"")</f>
        <v/>
      </c>
      <c r="F716" s="319" t="s">
        <v>96</v>
      </c>
      <c r="G716" s="322"/>
      <c r="H716" s="322"/>
      <c r="I716" s="323" t="str">
        <f ca="1" t="shared" si="12"/>
        <v/>
      </c>
    </row>
    <row r="717" customHeight="1" spans="1:9">
      <c r="A717" s="318" t="str">
        <f ca="1">IF(AND(G717&lt;&gt;"",G717&gt;0),MAX(A$3:A716,MAX(转付款存档!A:A))+1,"")</f>
        <v/>
      </c>
      <c r="B717" s="319" t="s">
        <v>96</v>
      </c>
      <c r="C717" s="319" t="s">
        <v>96</v>
      </c>
      <c r="D717" s="320" t="str">
        <f ca="1">IF(B717&lt;&gt;"",IF(COUNTIF(账户资料!A:A,B717)=1,IF(B717="",0,VLOOKUP(B717,账户资料!A:B,2,FALSE)),"无此账户编码请备案后录入!"),"")</f>
        <v/>
      </c>
      <c r="E717" s="321" t="str">
        <f ca="1">IF(COUNTIF(账户资料!A:A,B717)=1,IF(B717="",0,VLOOKUP(B717,账户资料!A:C,3,FALSE)),"")</f>
        <v/>
      </c>
      <c r="F717" s="319" t="s">
        <v>96</v>
      </c>
      <c r="G717" s="322"/>
      <c r="H717" s="322"/>
      <c r="I717" s="323" t="str">
        <f ca="1" t="shared" si="12"/>
        <v/>
      </c>
    </row>
    <row r="718" customHeight="1" spans="1:9">
      <c r="A718" s="318" t="str">
        <f ca="1">IF(AND(G718&lt;&gt;"",G718&gt;0),MAX(A$3:A717,MAX(转付款存档!A:A))+1,"")</f>
        <v/>
      </c>
      <c r="B718" s="319" t="s">
        <v>96</v>
      </c>
      <c r="C718" s="319" t="s">
        <v>96</v>
      </c>
      <c r="D718" s="320" t="str">
        <f ca="1">IF(B718&lt;&gt;"",IF(COUNTIF(账户资料!A:A,B718)=1,IF(B718="",0,VLOOKUP(B718,账户资料!A:B,2,FALSE)),"无此账户编码请备案后录入!"),"")</f>
        <v/>
      </c>
      <c r="E718" s="321" t="str">
        <f ca="1">IF(COUNTIF(账户资料!A:A,B718)=1,IF(B718="",0,VLOOKUP(B718,账户资料!A:C,3,FALSE)),"")</f>
        <v/>
      </c>
      <c r="F718" s="319" t="s">
        <v>96</v>
      </c>
      <c r="G718" s="322"/>
      <c r="H718" s="322"/>
      <c r="I718" s="323" t="str">
        <f ca="1" t="shared" si="12"/>
        <v/>
      </c>
    </row>
    <row r="719" customHeight="1" spans="1:9">
      <c r="A719" s="318" t="str">
        <f ca="1">IF(AND(G719&lt;&gt;"",G719&gt;0),MAX(A$3:A718,MAX(转付款存档!A:A))+1,"")</f>
        <v/>
      </c>
      <c r="B719" s="319" t="s">
        <v>96</v>
      </c>
      <c r="C719" s="319" t="s">
        <v>96</v>
      </c>
      <c r="D719" s="320" t="str">
        <f ca="1">IF(B719&lt;&gt;"",IF(COUNTIF(账户资料!A:A,B719)=1,IF(B719="",0,VLOOKUP(B719,账户资料!A:B,2,FALSE)),"无此账户编码请备案后录入!"),"")</f>
        <v/>
      </c>
      <c r="E719" s="321" t="str">
        <f ca="1">IF(COUNTIF(账户资料!A:A,B719)=1,IF(B719="",0,VLOOKUP(B719,账户资料!A:C,3,FALSE)),"")</f>
        <v/>
      </c>
      <c r="F719" s="319" t="s">
        <v>96</v>
      </c>
      <c r="G719" s="322"/>
      <c r="H719" s="322"/>
      <c r="I719" s="323" t="str">
        <f ca="1" t="shared" si="12"/>
        <v/>
      </c>
    </row>
    <row r="720" customHeight="1" spans="1:9">
      <c r="A720" s="318" t="str">
        <f ca="1">IF(AND(G720&lt;&gt;"",G720&gt;0),MAX(A$3:A719,MAX(转付款存档!A:A))+1,"")</f>
        <v/>
      </c>
      <c r="B720" s="319" t="s">
        <v>96</v>
      </c>
      <c r="C720" s="319" t="s">
        <v>96</v>
      </c>
      <c r="D720" s="320" t="str">
        <f ca="1">IF(B720&lt;&gt;"",IF(COUNTIF(账户资料!A:A,B720)=1,IF(B720="",0,VLOOKUP(B720,账户资料!A:B,2,FALSE)),"无此账户编码请备案后录入!"),"")</f>
        <v/>
      </c>
      <c r="E720" s="321" t="str">
        <f ca="1">IF(COUNTIF(账户资料!A:A,B720)=1,IF(B720="",0,VLOOKUP(B720,账户资料!A:C,3,FALSE)),"")</f>
        <v/>
      </c>
      <c r="F720" s="319" t="s">
        <v>96</v>
      </c>
      <c r="G720" s="322"/>
      <c r="H720" s="322"/>
      <c r="I720" s="323" t="str">
        <f ca="1" t="shared" si="12"/>
        <v/>
      </c>
    </row>
    <row r="721" customHeight="1" spans="1:9">
      <c r="A721" s="318" t="str">
        <f ca="1">IF(AND(G721&lt;&gt;"",G721&gt;0),MAX(A$3:A720,MAX(转付款存档!A:A))+1,"")</f>
        <v/>
      </c>
      <c r="B721" s="319" t="s">
        <v>96</v>
      </c>
      <c r="C721" s="319" t="s">
        <v>96</v>
      </c>
      <c r="D721" s="320" t="str">
        <f ca="1">IF(B721&lt;&gt;"",IF(COUNTIF(账户资料!A:A,B721)=1,IF(B721="",0,VLOOKUP(B721,账户资料!A:B,2,FALSE)),"无此账户编码请备案后录入!"),"")</f>
        <v/>
      </c>
      <c r="E721" s="321" t="str">
        <f ca="1">IF(COUNTIF(账户资料!A:A,B721)=1,IF(B721="",0,VLOOKUP(B721,账户资料!A:C,3,FALSE)),"")</f>
        <v/>
      </c>
      <c r="F721" s="319" t="s">
        <v>96</v>
      </c>
      <c r="G721" s="322"/>
      <c r="H721" s="322"/>
      <c r="I721" s="323" t="str">
        <f ca="1" t="shared" si="12"/>
        <v/>
      </c>
    </row>
    <row r="722" customHeight="1" spans="1:9">
      <c r="A722" s="318" t="str">
        <f ca="1">IF(AND(G722&lt;&gt;"",G722&gt;0),MAX(A$3:A721,MAX(转付款存档!A:A))+1,"")</f>
        <v/>
      </c>
      <c r="B722" s="319" t="s">
        <v>96</v>
      </c>
      <c r="C722" s="319" t="s">
        <v>96</v>
      </c>
      <c r="D722" s="320" t="str">
        <f ca="1">IF(B722&lt;&gt;"",IF(COUNTIF(账户资料!A:A,B722)=1,IF(B722="",0,VLOOKUP(B722,账户资料!A:B,2,FALSE)),"无此账户编码请备案后录入!"),"")</f>
        <v/>
      </c>
      <c r="E722" s="321" t="str">
        <f ca="1">IF(COUNTIF(账户资料!A:A,B722)=1,IF(B722="",0,VLOOKUP(B722,账户资料!A:C,3,FALSE)),"")</f>
        <v/>
      </c>
      <c r="F722" s="319" t="s">
        <v>96</v>
      </c>
      <c r="G722" s="322"/>
      <c r="H722" s="322"/>
      <c r="I722" s="323" t="str">
        <f ca="1" t="shared" ref="I722:I785" si="13">IF(ISBLANK(G722),"",IF(I722="",TEXT(NOW(),"yyyy-m-d"),I722))</f>
        <v/>
      </c>
    </row>
    <row r="723" customHeight="1" spans="1:9">
      <c r="A723" s="318" t="str">
        <f ca="1">IF(AND(G723&lt;&gt;"",G723&gt;0),MAX(A$3:A722,MAX(转付款存档!A:A))+1,"")</f>
        <v/>
      </c>
      <c r="B723" s="319" t="s">
        <v>96</v>
      </c>
      <c r="C723" s="319" t="s">
        <v>96</v>
      </c>
      <c r="D723" s="320" t="str">
        <f ca="1">IF(B723&lt;&gt;"",IF(COUNTIF(账户资料!A:A,B723)=1,IF(B723="",0,VLOOKUP(B723,账户资料!A:B,2,FALSE)),"无此账户编码请备案后录入!"),"")</f>
        <v/>
      </c>
      <c r="E723" s="321" t="str">
        <f ca="1">IF(COUNTIF(账户资料!A:A,B723)=1,IF(B723="",0,VLOOKUP(B723,账户资料!A:C,3,FALSE)),"")</f>
        <v/>
      </c>
      <c r="F723" s="319" t="s">
        <v>96</v>
      </c>
      <c r="G723" s="322"/>
      <c r="H723" s="322"/>
      <c r="I723" s="323" t="str">
        <f ca="1" t="shared" si="13"/>
        <v/>
      </c>
    </row>
    <row r="724" customHeight="1" spans="1:9">
      <c r="A724" s="318" t="str">
        <f ca="1">IF(AND(G724&lt;&gt;"",G724&gt;0),MAX(A$3:A723,MAX(转付款存档!A:A))+1,"")</f>
        <v/>
      </c>
      <c r="B724" s="319" t="s">
        <v>96</v>
      </c>
      <c r="C724" s="319" t="s">
        <v>96</v>
      </c>
      <c r="D724" s="320" t="str">
        <f ca="1">IF(B724&lt;&gt;"",IF(COUNTIF(账户资料!A:A,B724)=1,IF(B724="",0,VLOOKUP(B724,账户资料!A:B,2,FALSE)),"无此账户编码请备案后录入!"),"")</f>
        <v/>
      </c>
      <c r="E724" s="321" t="str">
        <f ca="1">IF(COUNTIF(账户资料!A:A,B724)=1,IF(B724="",0,VLOOKUP(B724,账户资料!A:C,3,FALSE)),"")</f>
        <v/>
      </c>
      <c r="F724" s="319" t="s">
        <v>96</v>
      </c>
      <c r="G724" s="322"/>
      <c r="H724" s="322"/>
      <c r="I724" s="323" t="str">
        <f ca="1" t="shared" si="13"/>
        <v/>
      </c>
    </row>
    <row r="725" customHeight="1" spans="1:9">
      <c r="A725" s="318" t="str">
        <f ca="1">IF(AND(G725&lt;&gt;"",G725&gt;0),MAX(A$3:A724,MAX(转付款存档!A:A))+1,"")</f>
        <v/>
      </c>
      <c r="B725" s="319" t="s">
        <v>96</v>
      </c>
      <c r="C725" s="319" t="s">
        <v>96</v>
      </c>
      <c r="D725" s="320" t="str">
        <f ca="1">IF(B725&lt;&gt;"",IF(COUNTIF(账户资料!A:A,B725)=1,IF(B725="",0,VLOOKUP(B725,账户资料!A:B,2,FALSE)),"无此账户编码请备案后录入!"),"")</f>
        <v/>
      </c>
      <c r="E725" s="321" t="str">
        <f ca="1">IF(COUNTIF(账户资料!A:A,B725)=1,IF(B725="",0,VLOOKUP(B725,账户资料!A:C,3,FALSE)),"")</f>
        <v/>
      </c>
      <c r="F725" s="319" t="s">
        <v>96</v>
      </c>
      <c r="G725" s="322"/>
      <c r="H725" s="322"/>
      <c r="I725" s="323" t="str">
        <f ca="1" t="shared" si="13"/>
        <v/>
      </c>
    </row>
    <row r="726" customHeight="1" spans="1:9">
      <c r="A726" s="318" t="str">
        <f ca="1">IF(AND(G726&lt;&gt;"",G726&gt;0),MAX(A$3:A725,MAX(转付款存档!A:A))+1,"")</f>
        <v/>
      </c>
      <c r="B726" s="319" t="s">
        <v>96</v>
      </c>
      <c r="C726" s="319" t="s">
        <v>96</v>
      </c>
      <c r="D726" s="320" t="str">
        <f ca="1">IF(B726&lt;&gt;"",IF(COUNTIF(账户资料!A:A,B726)=1,IF(B726="",0,VLOOKUP(B726,账户资料!A:B,2,FALSE)),"无此账户编码请备案后录入!"),"")</f>
        <v/>
      </c>
      <c r="E726" s="321" t="str">
        <f ca="1">IF(COUNTIF(账户资料!A:A,B726)=1,IF(B726="",0,VLOOKUP(B726,账户资料!A:C,3,FALSE)),"")</f>
        <v/>
      </c>
      <c r="F726" s="319" t="s">
        <v>96</v>
      </c>
      <c r="G726" s="322"/>
      <c r="H726" s="322"/>
      <c r="I726" s="323" t="str">
        <f ca="1" t="shared" si="13"/>
        <v/>
      </c>
    </row>
    <row r="727" customHeight="1" spans="1:9">
      <c r="A727" s="318" t="str">
        <f ca="1">IF(AND(G727&lt;&gt;"",G727&gt;0),MAX(A$3:A726,MAX(转付款存档!A:A))+1,"")</f>
        <v/>
      </c>
      <c r="B727" s="319" t="s">
        <v>96</v>
      </c>
      <c r="C727" s="319" t="s">
        <v>96</v>
      </c>
      <c r="D727" s="320" t="str">
        <f ca="1">IF(B727&lt;&gt;"",IF(COUNTIF(账户资料!A:A,B727)=1,IF(B727="",0,VLOOKUP(B727,账户资料!A:B,2,FALSE)),"无此账户编码请备案后录入!"),"")</f>
        <v/>
      </c>
      <c r="E727" s="321" t="str">
        <f ca="1">IF(COUNTIF(账户资料!A:A,B727)=1,IF(B727="",0,VLOOKUP(B727,账户资料!A:C,3,FALSE)),"")</f>
        <v/>
      </c>
      <c r="F727" s="319" t="s">
        <v>96</v>
      </c>
      <c r="G727" s="322"/>
      <c r="H727" s="322"/>
      <c r="I727" s="323" t="str">
        <f ca="1" t="shared" si="13"/>
        <v/>
      </c>
    </row>
    <row r="728" customHeight="1" spans="1:9">
      <c r="A728" s="318" t="str">
        <f ca="1">IF(AND(G728&lt;&gt;"",G728&gt;0),MAX(A$3:A727,MAX(转付款存档!A:A))+1,"")</f>
        <v/>
      </c>
      <c r="B728" s="319" t="s">
        <v>96</v>
      </c>
      <c r="C728" s="319" t="s">
        <v>96</v>
      </c>
      <c r="D728" s="320" t="str">
        <f ca="1">IF(B728&lt;&gt;"",IF(COUNTIF(账户资料!A:A,B728)=1,IF(B728="",0,VLOOKUP(B728,账户资料!A:B,2,FALSE)),"无此账户编码请备案后录入!"),"")</f>
        <v/>
      </c>
      <c r="E728" s="321" t="str">
        <f ca="1">IF(COUNTIF(账户资料!A:A,B728)=1,IF(B728="",0,VLOOKUP(B728,账户资料!A:C,3,FALSE)),"")</f>
        <v/>
      </c>
      <c r="F728" s="319" t="s">
        <v>96</v>
      </c>
      <c r="G728" s="322"/>
      <c r="H728" s="322"/>
      <c r="I728" s="323" t="str">
        <f ca="1" t="shared" si="13"/>
        <v/>
      </c>
    </row>
    <row r="729" customHeight="1" spans="1:9">
      <c r="A729" s="318" t="str">
        <f ca="1">IF(AND(G729&lt;&gt;"",G729&gt;0),MAX(A$3:A728,MAX(转付款存档!A:A))+1,"")</f>
        <v/>
      </c>
      <c r="B729" s="319" t="s">
        <v>96</v>
      </c>
      <c r="C729" s="319" t="s">
        <v>96</v>
      </c>
      <c r="D729" s="320" t="str">
        <f ca="1">IF(B729&lt;&gt;"",IF(COUNTIF(账户资料!A:A,B729)=1,IF(B729="",0,VLOOKUP(B729,账户资料!A:B,2,FALSE)),"无此账户编码请备案后录入!"),"")</f>
        <v/>
      </c>
      <c r="E729" s="321" t="str">
        <f ca="1">IF(COUNTIF(账户资料!A:A,B729)=1,IF(B729="",0,VLOOKUP(B729,账户资料!A:C,3,FALSE)),"")</f>
        <v/>
      </c>
      <c r="F729" s="319" t="s">
        <v>96</v>
      </c>
      <c r="G729" s="322"/>
      <c r="H729" s="322"/>
      <c r="I729" s="323" t="str">
        <f ca="1" t="shared" si="13"/>
        <v/>
      </c>
    </row>
    <row r="730" customHeight="1" spans="1:9">
      <c r="A730" s="318" t="str">
        <f ca="1">IF(AND(G730&lt;&gt;"",G730&gt;0),MAX(A$3:A729,MAX(转付款存档!A:A))+1,"")</f>
        <v/>
      </c>
      <c r="B730" s="319" t="s">
        <v>96</v>
      </c>
      <c r="C730" s="319" t="s">
        <v>96</v>
      </c>
      <c r="D730" s="320" t="str">
        <f ca="1">IF(B730&lt;&gt;"",IF(COUNTIF(账户资料!A:A,B730)=1,IF(B730="",0,VLOOKUP(B730,账户资料!A:B,2,FALSE)),"无此账户编码请备案后录入!"),"")</f>
        <v/>
      </c>
      <c r="E730" s="321" t="str">
        <f ca="1">IF(COUNTIF(账户资料!A:A,B730)=1,IF(B730="",0,VLOOKUP(B730,账户资料!A:C,3,FALSE)),"")</f>
        <v/>
      </c>
      <c r="F730" s="319" t="s">
        <v>96</v>
      </c>
      <c r="G730" s="322"/>
      <c r="H730" s="322"/>
      <c r="I730" s="323" t="str">
        <f ca="1" t="shared" si="13"/>
        <v/>
      </c>
    </row>
    <row r="731" customHeight="1" spans="1:9">
      <c r="A731" s="318" t="str">
        <f ca="1">IF(AND(G731&lt;&gt;"",G731&gt;0),MAX(A$3:A730,MAX(转付款存档!A:A))+1,"")</f>
        <v/>
      </c>
      <c r="B731" s="319" t="s">
        <v>96</v>
      </c>
      <c r="C731" s="319" t="s">
        <v>96</v>
      </c>
      <c r="D731" s="320" t="str">
        <f ca="1">IF(B731&lt;&gt;"",IF(COUNTIF(账户资料!A:A,B731)=1,IF(B731="",0,VLOOKUP(B731,账户资料!A:B,2,FALSE)),"无此账户编码请备案后录入!"),"")</f>
        <v/>
      </c>
      <c r="E731" s="321" t="str">
        <f ca="1">IF(COUNTIF(账户资料!A:A,B731)=1,IF(B731="",0,VLOOKUP(B731,账户资料!A:C,3,FALSE)),"")</f>
        <v/>
      </c>
      <c r="F731" s="319" t="s">
        <v>96</v>
      </c>
      <c r="G731" s="322"/>
      <c r="H731" s="322"/>
      <c r="I731" s="323" t="str">
        <f ca="1" t="shared" si="13"/>
        <v/>
      </c>
    </row>
    <row r="732" customHeight="1" spans="1:9">
      <c r="A732" s="318" t="str">
        <f ca="1">IF(AND(G732&lt;&gt;"",G732&gt;0),MAX(A$3:A731,MAX(转付款存档!A:A))+1,"")</f>
        <v/>
      </c>
      <c r="B732" s="319" t="s">
        <v>96</v>
      </c>
      <c r="C732" s="319" t="s">
        <v>96</v>
      </c>
      <c r="D732" s="320" t="str">
        <f ca="1">IF(B732&lt;&gt;"",IF(COUNTIF(账户资料!A:A,B732)=1,IF(B732="",0,VLOOKUP(B732,账户资料!A:B,2,FALSE)),"无此账户编码请备案后录入!"),"")</f>
        <v/>
      </c>
      <c r="E732" s="321" t="str">
        <f ca="1">IF(COUNTIF(账户资料!A:A,B732)=1,IF(B732="",0,VLOOKUP(B732,账户资料!A:C,3,FALSE)),"")</f>
        <v/>
      </c>
      <c r="F732" s="319" t="s">
        <v>96</v>
      </c>
      <c r="G732" s="322"/>
      <c r="H732" s="322"/>
      <c r="I732" s="323" t="str">
        <f ca="1" t="shared" si="13"/>
        <v/>
      </c>
    </row>
    <row r="733" customHeight="1" spans="1:9">
      <c r="A733" s="318" t="str">
        <f ca="1">IF(AND(G733&lt;&gt;"",G733&gt;0),MAX(A$3:A732,MAX(转付款存档!A:A))+1,"")</f>
        <v/>
      </c>
      <c r="B733" s="319" t="s">
        <v>96</v>
      </c>
      <c r="C733" s="319" t="s">
        <v>96</v>
      </c>
      <c r="D733" s="320" t="str">
        <f ca="1">IF(B733&lt;&gt;"",IF(COUNTIF(账户资料!A:A,B733)=1,IF(B733="",0,VLOOKUP(B733,账户资料!A:B,2,FALSE)),"无此账户编码请备案后录入!"),"")</f>
        <v/>
      </c>
      <c r="E733" s="321" t="str">
        <f ca="1">IF(COUNTIF(账户资料!A:A,B733)=1,IF(B733="",0,VLOOKUP(B733,账户资料!A:C,3,FALSE)),"")</f>
        <v/>
      </c>
      <c r="F733" s="319" t="s">
        <v>96</v>
      </c>
      <c r="G733" s="322"/>
      <c r="H733" s="322"/>
      <c r="I733" s="323" t="str">
        <f ca="1" t="shared" si="13"/>
        <v/>
      </c>
    </row>
    <row r="734" customHeight="1" spans="1:9">
      <c r="A734" s="318" t="str">
        <f ca="1">IF(AND(G734&lt;&gt;"",G734&gt;0),MAX(A$3:A733,MAX(转付款存档!A:A))+1,"")</f>
        <v/>
      </c>
      <c r="B734" s="319" t="s">
        <v>96</v>
      </c>
      <c r="C734" s="319" t="s">
        <v>96</v>
      </c>
      <c r="D734" s="320" t="str">
        <f ca="1">IF(B734&lt;&gt;"",IF(COUNTIF(账户资料!A:A,B734)=1,IF(B734="",0,VLOOKUP(B734,账户资料!A:B,2,FALSE)),"无此账户编码请备案后录入!"),"")</f>
        <v/>
      </c>
      <c r="E734" s="321" t="str">
        <f ca="1">IF(COUNTIF(账户资料!A:A,B734)=1,IF(B734="",0,VLOOKUP(B734,账户资料!A:C,3,FALSE)),"")</f>
        <v/>
      </c>
      <c r="F734" s="319" t="s">
        <v>96</v>
      </c>
      <c r="G734" s="322"/>
      <c r="H734" s="322"/>
      <c r="I734" s="323" t="str">
        <f ca="1" t="shared" si="13"/>
        <v/>
      </c>
    </row>
    <row r="735" customHeight="1" spans="1:9">
      <c r="A735" s="318" t="str">
        <f ca="1">IF(AND(G735&lt;&gt;"",G735&gt;0),MAX(A$3:A734,MAX(转付款存档!A:A))+1,"")</f>
        <v/>
      </c>
      <c r="B735" s="319" t="s">
        <v>96</v>
      </c>
      <c r="C735" s="319" t="s">
        <v>96</v>
      </c>
      <c r="D735" s="320" t="str">
        <f ca="1">IF(B735&lt;&gt;"",IF(COUNTIF(账户资料!A:A,B735)=1,IF(B735="",0,VLOOKUP(B735,账户资料!A:B,2,FALSE)),"无此账户编码请备案后录入!"),"")</f>
        <v/>
      </c>
      <c r="E735" s="321" t="str">
        <f ca="1">IF(COUNTIF(账户资料!A:A,B735)=1,IF(B735="",0,VLOOKUP(B735,账户资料!A:C,3,FALSE)),"")</f>
        <v/>
      </c>
      <c r="F735" s="319" t="s">
        <v>96</v>
      </c>
      <c r="G735" s="322"/>
      <c r="H735" s="322"/>
      <c r="I735" s="323" t="str">
        <f ca="1" t="shared" si="13"/>
        <v/>
      </c>
    </row>
    <row r="736" customHeight="1" spans="1:9">
      <c r="A736" s="318" t="str">
        <f ca="1">IF(AND(G736&lt;&gt;"",G736&gt;0),MAX(A$3:A735,MAX(转付款存档!A:A))+1,"")</f>
        <v/>
      </c>
      <c r="B736" s="319" t="s">
        <v>96</v>
      </c>
      <c r="C736" s="319" t="s">
        <v>96</v>
      </c>
      <c r="D736" s="320" t="str">
        <f ca="1">IF(B736&lt;&gt;"",IF(COUNTIF(账户资料!A:A,B736)=1,IF(B736="",0,VLOOKUP(B736,账户资料!A:B,2,FALSE)),"无此账户编码请备案后录入!"),"")</f>
        <v/>
      </c>
      <c r="E736" s="321" t="str">
        <f ca="1">IF(COUNTIF(账户资料!A:A,B736)=1,IF(B736="",0,VLOOKUP(B736,账户资料!A:C,3,FALSE)),"")</f>
        <v/>
      </c>
      <c r="F736" s="319" t="s">
        <v>96</v>
      </c>
      <c r="G736" s="322"/>
      <c r="H736" s="322"/>
      <c r="I736" s="323" t="str">
        <f ca="1" t="shared" si="13"/>
        <v/>
      </c>
    </row>
    <row r="737" customHeight="1" spans="1:9">
      <c r="A737" s="318" t="str">
        <f ca="1">IF(AND(G737&lt;&gt;"",G737&gt;0),MAX(A$3:A736,MAX(转付款存档!A:A))+1,"")</f>
        <v/>
      </c>
      <c r="B737" s="319" t="s">
        <v>96</v>
      </c>
      <c r="C737" s="319" t="s">
        <v>96</v>
      </c>
      <c r="D737" s="320" t="str">
        <f ca="1">IF(B737&lt;&gt;"",IF(COUNTIF(账户资料!A:A,B737)=1,IF(B737="",0,VLOOKUP(B737,账户资料!A:B,2,FALSE)),"无此账户编码请备案后录入!"),"")</f>
        <v/>
      </c>
      <c r="E737" s="321" t="str">
        <f ca="1">IF(COUNTIF(账户资料!A:A,B737)=1,IF(B737="",0,VLOOKUP(B737,账户资料!A:C,3,FALSE)),"")</f>
        <v/>
      </c>
      <c r="F737" s="319" t="s">
        <v>96</v>
      </c>
      <c r="G737" s="322"/>
      <c r="H737" s="322"/>
      <c r="I737" s="323" t="str">
        <f ca="1" t="shared" si="13"/>
        <v/>
      </c>
    </row>
    <row r="738" customHeight="1" spans="1:9">
      <c r="A738" s="318" t="str">
        <f ca="1">IF(AND(G738&lt;&gt;"",G738&gt;0),MAX(A$3:A737,MAX(转付款存档!A:A))+1,"")</f>
        <v/>
      </c>
      <c r="B738" s="319" t="s">
        <v>96</v>
      </c>
      <c r="C738" s="319" t="s">
        <v>96</v>
      </c>
      <c r="D738" s="320" t="str">
        <f ca="1">IF(B738&lt;&gt;"",IF(COUNTIF(账户资料!A:A,B738)=1,IF(B738="",0,VLOOKUP(B738,账户资料!A:B,2,FALSE)),"无此账户编码请备案后录入!"),"")</f>
        <v/>
      </c>
      <c r="E738" s="321" t="str">
        <f ca="1">IF(COUNTIF(账户资料!A:A,B738)=1,IF(B738="",0,VLOOKUP(B738,账户资料!A:C,3,FALSE)),"")</f>
        <v/>
      </c>
      <c r="F738" s="319" t="s">
        <v>96</v>
      </c>
      <c r="G738" s="322"/>
      <c r="H738" s="322"/>
      <c r="I738" s="323" t="str">
        <f ca="1" t="shared" si="13"/>
        <v/>
      </c>
    </row>
    <row r="739" customHeight="1" spans="1:9">
      <c r="A739" s="318" t="str">
        <f ca="1">IF(AND(G739&lt;&gt;"",G739&gt;0),MAX(A$3:A738,MAX(转付款存档!A:A))+1,"")</f>
        <v/>
      </c>
      <c r="B739" s="319" t="s">
        <v>96</v>
      </c>
      <c r="C739" s="319" t="s">
        <v>96</v>
      </c>
      <c r="D739" s="320" t="str">
        <f ca="1">IF(B739&lt;&gt;"",IF(COUNTIF(账户资料!A:A,B739)=1,IF(B739="",0,VLOOKUP(B739,账户资料!A:B,2,FALSE)),"无此账户编码请备案后录入!"),"")</f>
        <v/>
      </c>
      <c r="E739" s="321" t="str">
        <f ca="1">IF(COUNTIF(账户资料!A:A,B739)=1,IF(B739="",0,VLOOKUP(B739,账户资料!A:C,3,FALSE)),"")</f>
        <v/>
      </c>
      <c r="F739" s="319" t="s">
        <v>96</v>
      </c>
      <c r="G739" s="322"/>
      <c r="H739" s="322"/>
      <c r="I739" s="323" t="str">
        <f ca="1" t="shared" si="13"/>
        <v/>
      </c>
    </row>
    <row r="740" customHeight="1" spans="1:9">
      <c r="A740" s="318" t="str">
        <f ca="1">IF(AND(G740&lt;&gt;"",G740&gt;0),MAX(A$3:A739,MAX(转付款存档!A:A))+1,"")</f>
        <v/>
      </c>
      <c r="B740" s="319" t="s">
        <v>96</v>
      </c>
      <c r="C740" s="319" t="s">
        <v>96</v>
      </c>
      <c r="D740" s="320" t="str">
        <f ca="1">IF(B740&lt;&gt;"",IF(COUNTIF(账户资料!A:A,B740)=1,IF(B740="",0,VLOOKUP(B740,账户资料!A:B,2,FALSE)),"无此账户编码请备案后录入!"),"")</f>
        <v/>
      </c>
      <c r="E740" s="321" t="str">
        <f ca="1">IF(COUNTIF(账户资料!A:A,B740)=1,IF(B740="",0,VLOOKUP(B740,账户资料!A:C,3,FALSE)),"")</f>
        <v/>
      </c>
      <c r="F740" s="319" t="s">
        <v>96</v>
      </c>
      <c r="G740" s="322"/>
      <c r="H740" s="322"/>
      <c r="I740" s="323" t="str">
        <f ca="1" t="shared" si="13"/>
        <v/>
      </c>
    </row>
    <row r="741" customHeight="1" spans="1:9">
      <c r="A741" s="318" t="str">
        <f ca="1">IF(AND(G741&lt;&gt;"",G741&gt;0),MAX(A$3:A740,MAX(转付款存档!A:A))+1,"")</f>
        <v/>
      </c>
      <c r="B741" s="319" t="s">
        <v>96</v>
      </c>
      <c r="C741" s="319" t="s">
        <v>96</v>
      </c>
      <c r="D741" s="320" t="str">
        <f ca="1">IF(B741&lt;&gt;"",IF(COUNTIF(账户资料!A:A,B741)=1,IF(B741="",0,VLOOKUP(B741,账户资料!A:B,2,FALSE)),"无此账户编码请备案后录入!"),"")</f>
        <v/>
      </c>
      <c r="E741" s="321" t="str">
        <f ca="1">IF(COUNTIF(账户资料!A:A,B741)=1,IF(B741="",0,VLOOKUP(B741,账户资料!A:C,3,FALSE)),"")</f>
        <v/>
      </c>
      <c r="F741" s="319" t="s">
        <v>96</v>
      </c>
      <c r="G741" s="322"/>
      <c r="H741" s="322"/>
      <c r="I741" s="323" t="str">
        <f ca="1" t="shared" si="13"/>
        <v/>
      </c>
    </row>
    <row r="742" customHeight="1" spans="1:9">
      <c r="A742" s="318" t="str">
        <f ca="1">IF(AND(G742&lt;&gt;"",G742&gt;0),MAX(A$3:A741,MAX(转付款存档!A:A))+1,"")</f>
        <v/>
      </c>
      <c r="B742" s="319" t="s">
        <v>96</v>
      </c>
      <c r="C742" s="319" t="s">
        <v>96</v>
      </c>
      <c r="D742" s="320" t="str">
        <f ca="1">IF(B742&lt;&gt;"",IF(COUNTIF(账户资料!A:A,B742)=1,IF(B742="",0,VLOOKUP(B742,账户资料!A:B,2,FALSE)),"无此账户编码请备案后录入!"),"")</f>
        <v/>
      </c>
      <c r="E742" s="321" t="str">
        <f ca="1">IF(COUNTIF(账户资料!A:A,B742)=1,IF(B742="",0,VLOOKUP(B742,账户资料!A:C,3,FALSE)),"")</f>
        <v/>
      </c>
      <c r="F742" s="319" t="s">
        <v>96</v>
      </c>
      <c r="G742" s="322"/>
      <c r="H742" s="322"/>
      <c r="I742" s="323" t="str">
        <f ca="1" t="shared" si="13"/>
        <v/>
      </c>
    </row>
    <row r="743" customHeight="1" spans="1:9">
      <c r="A743" s="318" t="str">
        <f ca="1">IF(AND(G743&lt;&gt;"",G743&gt;0),MAX(A$3:A742,MAX(转付款存档!A:A))+1,"")</f>
        <v/>
      </c>
      <c r="B743" s="319" t="s">
        <v>96</v>
      </c>
      <c r="C743" s="319" t="s">
        <v>96</v>
      </c>
      <c r="D743" s="320" t="str">
        <f ca="1">IF(B743&lt;&gt;"",IF(COUNTIF(账户资料!A:A,B743)=1,IF(B743="",0,VLOOKUP(B743,账户资料!A:B,2,FALSE)),"无此账户编码请备案后录入!"),"")</f>
        <v/>
      </c>
      <c r="E743" s="321" t="str">
        <f ca="1">IF(COUNTIF(账户资料!A:A,B743)=1,IF(B743="",0,VLOOKUP(B743,账户资料!A:C,3,FALSE)),"")</f>
        <v/>
      </c>
      <c r="F743" s="319" t="s">
        <v>96</v>
      </c>
      <c r="G743" s="322"/>
      <c r="H743" s="322"/>
      <c r="I743" s="323" t="str">
        <f ca="1" t="shared" si="13"/>
        <v/>
      </c>
    </row>
    <row r="744" customHeight="1" spans="1:9">
      <c r="A744" s="318" t="str">
        <f ca="1">IF(AND(G744&lt;&gt;"",G744&gt;0),MAX(A$3:A743,MAX(转付款存档!A:A))+1,"")</f>
        <v/>
      </c>
      <c r="B744" s="319" t="s">
        <v>96</v>
      </c>
      <c r="C744" s="319" t="s">
        <v>96</v>
      </c>
      <c r="D744" s="320" t="str">
        <f ca="1">IF(B744&lt;&gt;"",IF(COUNTIF(账户资料!A:A,B744)=1,IF(B744="",0,VLOOKUP(B744,账户资料!A:B,2,FALSE)),"无此账户编码请备案后录入!"),"")</f>
        <v/>
      </c>
      <c r="E744" s="321" t="str">
        <f ca="1">IF(COUNTIF(账户资料!A:A,B744)=1,IF(B744="",0,VLOOKUP(B744,账户资料!A:C,3,FALSE)),"")</f>
        <v/>
      </c>
      <c r="F744" s="319" t="s">
        <v>96</v>
      </c>
      <c r="G744" s="322"/>
      <c r="H744" s="322"/>
      <c r="I744" s="323" t="str">
        <f ca="1" t="shared" si="13"/>
        <v/>
      </c>
    </row>
    <row r="745" customHeight="1" spans="1:9">
      <c r="A745" s="318" t="str">
        <f ca="1">IF(AND(G745&lt;&gt;"",G745&gt;0),MAX(A$3:A744,MAX(转付款存档!A:A))+1,"")</f>
        <v/>
      </c>
      <c r="B745" s="319" t="s">
        <v>96</v>
      </c>
      <c r="C745" s="319" t="s">
        <v>96</v>
      </c>
      <c r="D745" s="320" t="str">
        <f ca="1">IF(B745&lt;&gt;"",IF(COUNTIF(账户资料!A:A,B745)=1,IF(B745="",0,VLOOKUP(B745,账户资料!A:B,2,FALSE)),"无此账户编码请备案后录入!"),"")</f>
        <v/>
      </c>
      <c r="E745" s="321" t="str">
        <f ca="1">IF(COUNTIF(账户资料!A:A,B745)=1,IF(B745="",0,VLOOKUP(B745,账户资料!A:C,3,FALSE)),"")</f>
        <v/>
      </c>
      <c r="F745" s="319" t="s">
        <v>96</v>
      </c>
      <c r="G745" s="322"/>
      <c r="H745" s="322"/>
      <c r="I745" s="323" t="str">
        <f ca="1" t="shared" si="13"/>
        <v/>
      </c>
    </row>
    <row r="746" customHeight="1" spans="1:9">
      <c r="A746" s="318" t="str">
        <f ca="1">IF(AND(G746&lt;&gt;"",G746&gt;0),MAX(A$3:A745,MAX(转付款存档!A:A))+1,"")</f>
        <v/>
      </c>
      <c r="B746" s="319" t="s">
        <v>96</v>
      </c>
      <c r="C746" s="319" t="s">
        <v>96</v>
      </c>
      <c r="D746" s="320" t="str">
        <f ca="1">IF(B746&lt;&gt;"",IF(COUNTIF(账户资料!A:A,B746)=1,IF(B746="",0,VLOOKUP(B746,账户资料!A:B,2,FALSE)),"无此账户编码请备案后录入!"),"")</f>
        <v/>
      </c>
      <c r="E746" s="321" t="str">
        <f ca="1">IF(COUNTIF(账户资料!A:A,B746)=1,IF(B746="",0,VLOOKUP(B746,账户资料!A:C,3,FALSE)),"")</f>
        <v/>
      </c>
      <c r="F746" s="319" t="s">
        <v>96</v>
      </c>
      <c r="G746" s="322"/>
      <c r="H746" s="322"/>
      <c r="I746" s="323" t="str">
        <f ca="1" t="shared" si="13"/>
        <v/>
      </c>
    </row>
    <row r="747" customHeight="1" spans="1:9">
      <c r="A747" s="318" t="str">
        <f ca="1">IF(AND(G747&lt;&gt;"",G747&gt;0),MAX(A$3:A746,MAX(转付款存档!A:A))+1,"")</f>
        <v/>
      </c>
      <c r="B747" s="319" t="s">
        <v>96</v>
      </c>
      <c r="C747" s="319" t="s">
        <v>96</v>
      </c>
      <c r="D747" s="320" t="str">
        <f ca="1">IF(B747&lt;&gt;"",IF(COUNTIF(账户资料!A:A,B747)=1,IF(B747="",0,VLOOKUP(B747,账户资料!A:B,2,FALSE)),"无此账户编码请备案后录入!"),"")</f>
        <v/>
      </c>
      <c r="E747" s="321" t="str">
        <f ca="1">IF(COUNTIF(账户资料!A:A,B747)=1,IF(B747="",0,VLOOKUP(B747,账户资料!A:C,3,FALSE)),"")</f>
        <v/>
      </c>
      <c r="F747" s="319" t="s">
        <v>96</v>
      </c>
      <c r="G747" s="322"/>
      <c r="H747" s="322"/>
      <c r="I747" s="323" t="str">
        <f ca="1" t="shared" si="13"/>
        <v/>
      </c>
    </row>
    <row r="748" customHeight="1" spans="1:9">
      <c r="A748" s="318" t="str">
        <f ca="1">IF(AND(G748&lt;&gt;"",G748&gt;0),MAX(A$3:A747,MAX(转付款存档!A:A))+1,"")</f>
        <v/>
      </c>
      <c r="B748" s="319" t="s">
        <v>96</v>
      </c>
      <c r="C748" s="319" t="s">
        <v>96</v>
      </c>
      <c r="D748" s="320" t="str">
        <f ca="1">IF(B748&lt;&gt;"",IF(COUNTIF(账户资料!A:A,B748)=1,IF(B748="",0,VLOOKUP(B748,账户资料!A:B,2,FALSE)),"无此账户编码请备案后录入!"),"")</f>
        <v/>
      </c>
      <c r="E748" s="321" t="str">
        <f ca="1">IF(COUNTIF(账户资料!A:A,B748)=1,IF(B748="",0,VLOOKUP(B748,账户资料!A:C,3,FALSE)),"")</f>
        <v/>
      </c>
      <c r="F748" s="319" t="s">
        <v>96</v>
      </c>
      <c r="G748" s="322"/>
      <c r="H748" s="322"/>
      <c r="I748" s="323" t="str">
        <f ca="1" t="shared" si="13"/>
        <v/>
      </c>
    </row>
    <row r="749" customHeight="1" spans="1:9">
      <c r="A749" s="318" t="str">
        <f ca="1">IF(AND(G749&lt;&gt;"",G749&gt;0),MAX(A$3:A748,MAX(转付款存档!A:A))+1,"")</f>
        <v/>
      </c>
      <c r="B749" s="319" t="s">
        <v>96</v>
      </c>
      <c r="C749" s="319" t="s">
        <v>96</v>
      </c>
      <c r="D749" s="320" t="str">
        <f ca="1">IF(B749&lt;&gt;"",IF(COUNTIF(账户资料!A:A,B749)=1,IF(B749="",0,VLOOKUP(B749,账户资料!A:B,2,FALSE)),"无此账户编码请备案后录入!"),"")</f>
        <v/>
      </c>
      <c r="E749" s="321" t="str">
        <f ca="1">IF(COUNTIF(账户资料!A:A,B749)=1,IF(B749="",0,VLOOKUP(B749,账户资料!A:C,3,FALSE)),"")</f>
        <v/>
      </c>
      <c r="F749" s="319" t="s">
        <v>96</v>
      </c>
      <c r="G749" s="322"/>
      <c r="H749" s="322"/>
      <c r="I749" s="323" t="str">
        <f ca="1" t="shared" si="13"/>
        <v/>
      </c>
    </row>
    <row r="750" customHeight="1" spans="1:9">
      <c r="A750" s="318" t="str">
        <f ca="1">IF(AND(G750&lt;&gt;"",G750&gt;0),MAX(A$3:A749,MAX(转付款存档!A:A))+1,"")</f>
        <v/>
      </c>
      <c r="B750" s="319" t="s">
        <v>96</v>
      </c>
      <c r="C750" s="319" t="s">
        <v>96</v>
      </c>
      <c r="D750" s="320" t="str">
        <f ca="1">IF(B750&lt;&gt;"",IF(COUNTIF(账户资料!A:A,B750)=1,IF(B750="",0,VLOOKUP(B750,账户资料!A:B,2,FALSE)),"无此账户编码请备案后录入!"),"")</f>
        <v/>
      </c>
      <c r="E750" s="321" t="str">
        <f ca="1">IF(COUNTIF(账户资料!A:A,B750)=1,IF(B750="",0,VLOOKUP(B750,账户资料!A:C,3,FALSE)),"")</f>
        <v/>
      </c>
      <c r="F750" s="319" t="s">
        <v>96</v>
      </c>
      <c r="G750" s="322"/>
      <c r="H750" s="322"/>
      <c r="I750" s="323" t="str">
        <f ca="1" t="shared" si="13"/>
        <v/>
      </c>
    </row>
    <row r="751" customHeight="1" spans="1:9">
      <c r="A751" s="318" t="str">
        <f ca="1">IF(AND(G751&lt;&gt;"",G751&gt;0),MAX(A$3:A750,MAX(转付款存档!A:A))+1,"")</f>
        <v/>
      </c>
      <c r="B751" s="319" t="s">
        <v>96</v>
      </c>
      <c r="C751" s="319" t="s">
        <v>96</v>
      </c>
      <c r="D751" s="320" t="str">
        <f ca="1">IF(B751&lt;&gt;"",IF(COUNTIF(账户资料!A:A,B751)=1,IF(B751="",0,VLOOKUP(B751,账户资料!A:B,2,FALSE)),"无此账户编码请备案后录入!"),"")</f>
        <v/>
      </c>
      <c r="E751" s="321" t="str">
        <f ca="1">IF(COUNTIF(账户资料!A:A,B751)=1,IF(B751="",0,VLOOKUP(B751,账户资料!A:C,3,FALSE)),"")</f>
        <v/>
      </c>
      <c r="F751" s="319" t="s">
        <v>96</v>
      </c>
      <c r="G751" s="322"/>
      <c r="H751" s="322"/>
      <c r="I751" s="323" t="str">
        <f ca="1" t="shared" si="13"/>
        <v/>
      </c>
    </row>
    <row r="752" customHeight="1" spans="1:9">
      <c r="A752" s="318" t="str">
        <f ca="1">IF(AND(G752&lt;&gt;"",G752&gt;0),MAX(A$3:A751,MAX(转付款存档!A:A))+1,"")</f>
        <v/>
      </c>
      <c r="B752" s="319" t="s">
        <v>96</v>
      </c>
      <c r="C752" s="319" t="s">
        <v>96</v>
      </c>
      <c r="D752" s="320" t="str">
        <f ca="1">IF(B752&lt;&gt;"",IF(COUNTIF(账户资料!A:A,B752)=1,IF(B752="",0,VLOOKUP(B752,账户资料!A:B,2,FALSE)),"无此账户编码请备案后录入!"),"")</f>
        <v/>
      </c>
      <c r="E752" s="321" t="str">
        <f ca="1">IF(COUNTIF(账户资料!A:A,B752)=1,IF(B752="",0,VLOOKUP(B752,账户资料!A:C,3,FALSE)),"")</f>
        <v/>
      </c>
      <c r="F752" s="319" t="s">
        <v>96</v>
      </c>
      <c r="G752" s="322"/>
      <c r="H752" s="322"/>
      <c r="I752" s="323" t="str">
        <f ca="1" t="shared" si="13"/>
        <v/>
      </c>
    </row>
    <row r="753" customHeight="1" spans="1:9">
      <c r="A753" s="318" t="str">
        <f ca="1">IF(AND(G753&lt;&gt;"",G753&gt;0),MAX(A$3:A752,MAX(转付款存档!A:A))+1,"")</f>
        <v/>
      </c>
      <c r="B753" s="319" t="s">
        <v>96</v>
      </c>
      <c r="C753" s="319" t="s">
        <v>96</v>
      </c>
      <c r="D753" s="320" t="str">
        <f ca="1">IF(B753&lt;&gt;"",IF(COUNTIF(账户资料!A:A,B753)=1,IF(B753="",0,VLOOKUP(B753,账户资料!A:B,2,FALSE)),"无此账户编码请备案后录入!"),"")</f>
        <v/>
      </c>
      <c r="E753" s="321" t="str">
        <f ca="1">IF(COUNTIF(账户资料!A:A,B753)=1,IF(B753="",0,VLOOKUP(B753,账户资料!A:C,3,FALSE)),"")</f>
        <v/>
      </c>
      <c r="F753" s="319" t="s">
        <v>96</v>
      </c>
      <c r="G753" s="322"/>
      <c r="H753" s="322"/>
      <c r="I753" s="323" t="str">
        <f ca="1" t="shared" si="13"/>
        <v/>
      </c>
    </row>
    <row r="754" customHeight="1" spans="1:9">
      <c r="A754" s="318" t="str">
        <f ca="1">IF(AND(G754&lt;&gt;"",G754&gt;0),MAX(A$3:A753,MAX(转付款存档!A:A))+1,"")</f>
        <v/>
      </c>
      <c r="B754" s="319" t="s">
        <v>96</v>
      </c>
      <c r="C754" s="319" t="s">
        <v>96</v>
      </c>
      <c r="D754" s="320" t="str">
        <f ca="1">IF(B754&lt;&gt;"",IF(COUNTIF(账户资料!A:A,B754)=1,IF(B754="",0,VLOOKUP(B754,账户资料!A:B,2,FALSE)),"无此账户编码请备案后录入!"),"")</f>
        <v/>
      </c>
      <c r="E754" s="321" t="str">
        <f ca="1">IF(COUNTIF(账户资料!A:A,B754)=1,IF(B754="",0,VLOOKUP(B754,账户资料!A:C,3,FALSE)),"")</f>
        <v/>
      </c>
      <c r="F754" s="319" t="s">
        <v>96</v>
      </c>
      <c r="G754" s="322"/>
      <c r="H754" s="322"/>
      <c r="I754" s="323" t="str">
        <f ca="1" t="shared" si="13"/>
        <v/>
      </c>
    </row>
    <row r="755" customHeight="1" spans="1:9">
      <c r="A755" s="318" t="str">
        <f ca="1">IF(AND(G755&lt;&gt;"",G755&gt;0),MAX(A$3:A754,MAX(转付款存档!A:A))+1,"")</f>
        <v/>
      </c>
      <c r="B755" s="319" t="s">
        <v>96</v>
      </c>
      <c r="C755" s="319" t="s">
        <v>96</v>
      </c>
      <c r="D755" s="320" t="str">
        <f ca="1">IF(B755&lt;&gt;"",IF(COUNTIF(账户资料!A:A,B755)=1,IF(B755="",0,VLOOKUP(B755,账户资料!A:B,2,FALSE)),"无此账户编码请备案后录入!"),"")</f>
        <v/>
      </c>
      <c r="E755" s="321" t="str">
        <f ca="1">IF(COUNTIF(账户资料!A:A,B755)=1,IF(B755="",0,VLOOKUP(B755,账户资料!A:C,3,FALSE)),"")</f>
        <v/>
      </c>
      <c r="F755" s="319" t="s">
        <v>96</v>
      </c>
      <c r="G755" s="322"/>
      <c r="H755" s="322"/>
      <c r="I755" s="323" t="str">
        <f ca="1" t="shared" si="13"/>
        <v/>
      </c>
    </row>
    <row r="756" customHeight="1" spans="1:9">
      <c r="A756" s="318" t="str">
        <f ca="1">IF(AND(G756&lt;&gt;"",G756&gt;0),MAX(A$3:A755,MAX(转付款存档!A:A))+1,"")</f>
        <v/>
      </c>
      <c r="B756" s="319" t="s">
        <v>96</v>
      </c>
      <c r="C756" s="319" t="s">
        <v>96</v>
      </c>
      <c r="D756" s="320" t="str">
        <f ca="1">IF(B756&lt;&gt;"",IF(COUNTIF(账户资料!A:A,B756)=1,IF(B756="",0,VLOOKUP(B756,账户资料!A:B,2,FALSE)),"无此账户编码请备案后录入!"),"")</f>
        <v/>
      </c>
      <c r="E756" s="321" t="str">
        <f ca="1">IF(COUNTIF(账户资料!A:A,B756)=1,IF(B756="",0,VLOOKUP(B756,账户资料!A:C,3,FALSE)),"")</f>
        <v/>
      </c>
      <c r="F756" s="319" t="s">
        <v>96</v>
      </c>
      <c r="G756" s="322"/>
      <c r="H756" s="322"/>
      <c r="I756" s="323" t="str">
        <f ca="1" t="shared" si="13"/>
        <v/>
      </c>
    </row>
    <row r="757" customHeight="1" spans="1:9">
      <c r="A757" s="318" t="str">
        <f ca="1">IF(AND(G757&lt;&gt;"",G757&gt;0),MAX(A$3:A756,MAX(转付款存档!A:A))+1,"")</f>
        <v/>
      </c>
      <c r="B757" s="319" t="s">
        <v>96</v>
      </c>
      <c r="C757" s="319" t="s">
        <v>96</v>
      </c>
      <c r="D757" s="320" t="str">
        <f ca="1">IF(B757&lt;&gt;"",IF(COUNTIF(账户资料!A:A,B757)=1,IF(B757="",0,VLOOKUP(B757,账户资料!A:B,2,FALSE)),"无此账户编码请备案后录入!"),"")</f>
        <v/>
      </c>
      <c r="E757" s="321" t="str">
        <f ca="1">IF(COUNTIF(账户资料!A:A,B757)=1,IF(B757="",0,VLOOKUP(B757,账户资料!A:C,3,FALSE)),"")</f>
        <v/>
      </c>
      <c r="F757" s="319" t="s">
        <v>96</v>
      </c>
      <c r="G757" s="322"/>
      <c r="H757" s="322"/>
      <c r="I757" s="323" t="str">
        <f ca="1" t="shared" si="13"/>
        <v/>
      </c>
    </row>
    <row r="758" customHeight="1" spans="1:9">
      <c r="A758" s="318" t="str">
        <f ca="1">IF(AND(G758&lt;&gt;"",G758&gt;0),MAX(A$3:A757,MAX(转付款存档!A:A))+1,"")</f>
        <v/>
      </c>
      <c r="B758" s="319" t="s">
        <v>96</v>
      </c>
      <c r="C758" s="319" t="s">
        <v>96</v>
      </c>
      <c r="D758" s="320" t="str">
        <f ca="1">IF(B758&lt;&gt;"",IF(COUNTIF(账户资料!A:A,B758)=1,IF(B758="",0,VLOOKUP(B758,账户资料!A:B,2,FALSE)),"无此账户编码请备案后录入!"),"")</f>
        <v/>
      </c>
      <c r="E758" s="321" t="str">
        <f ca="1">IF(COUNTIF(账户资料!A:A,B758)=1,IF(B758="",0,VLOOKUP(B758,账户资料!A:C,3,FALSE)),"")</f>
        <v/>
      </c>
      <c r="F758" s="319" t="s">
        <v>96</v>
      </c>
      <c r="G758" s="322"/>
      <c r="H758" s="322"/>
      <c r="I758" s="323" t="str">
        <f ca="1" t="shared" si="13"/>
        <v/>
      </c>
    </row>
    <row r="759" customHeight="1" spans="1:9">
      <c r="A759" s="318" t="str">
        <f ca="1">IF(AND(G759&lt;&gt;"",G759&gt;0),MAX(A$3:A758,MAX(转付款存档!A:A))+1,"")</f>
        <v/>
      </c>
      <c r="B759" s="319" t="s">
        <v>96</v>
      </c>
      <c r="C759" s="319" t="s">
        <v>96</v>
      </c>
      <c r="D759" s="320" t="str">
        <f ca="1">IF(B759&lt;&gt;"",IF(COUNTIF(账户资料!A:A,B759)=1,IF(B759="",0,VLOOKUP(B759,账户资料!A:B,2,FALSE)),"无此账户编码请备案后录入!"),"")</f>
        <v/>
      </c>
      <c r="E759" s="321" t="str">
        <f ca="1">IF(COUNTIF(账户资料!A:A,B759)=1,IF(B759="",0,VLOOKUP(B759,账户资料!A:C,3,FALSE)),"")</f>
        <v/>
      </c>
      <c r="F759" s="319" t="s">
        <v>96</v>
      </c>
      <c r="G759" s="322"/>
      <c r="H759" s="322"/>
      <c r="I759" s="323" t="str">
        <f ca="1" t="shared" si="13"/>
        <v/>
      </c>
    </row>
    <row r="760" customHeight="1" spans="1:9">
      <c r="A760" s="318" t="str">
        <f ca="1">IF(AND(G760&lt;&gt;"",G760&gt;0),MAX(A$3:A759,MAX(转付款存档!A:A))+1,"")</f>
        <v/>
      </c>
      <c r="B760" s="319" t="s">
        <v>96</v>
      </c>
      <c r="C760" s="319" t="s">
        <v>96</v>
      </c>
      <c r="D760" s="320" t="str">
        <f ca="1">IF(B760&lt;&gt;"",IF(COUNTIF(账户资料!A:A,B760)=1,IF(B760="",0,VLOOKUP(B760,账户资料!A:B,2,FALSE)),"无此账户编码请备案后录入!"),"")</f>
        <v/>
      </c>
      <c r="E760" s="321" t="str">
        <f ca="1">IF(COUNTIF(账户资料!A:A,B760)=1,IF(B760="",0,VLOOKUP(B760,账户资料!A:C,3,FALSE)),"")</f>
        <v/>
      </c>
      <c r="F760" s="319" t="s">
        <v>96</v>
      </c>
      <c r="G760" s="322"/>
      <c r="H760" s="322"/>
      <c r="I760" s="323" t="str">
        <f ca="1" t="shared" si="13"/>
        <v/>
      </c>
    </row>
    <row r="761" customHeight="1" spans="1:9">
      <c r="A761" s="318" t="str">
        <f ca="1">IF(AND(G761&lt;&gt;"",G761&gt;0),MAX(A$3:A760,MAX(转付款存档!A:A))+1,"")</f>
        <v/>
      </c>
      <c r="B761" s="319" t="s">
        <v>96</v>
      </c>
      <c r="C761" s="319" t="s">
        <v>96</v>
      </c>
      <c r="D761" s="320" t="str">
        <f ca="1">IF(B761&lt;&gt;"",IF(COUNTIF(账户资料!A:A,B761)=1,IF(B761="",0,VLOOKUP(B761,账户资料!A:B,2,FALSE)),"无此账户编码请备案后录入!"),"")</f>
        <v/>
      </c>
      <c r="E761" s="321" t="str">
        <f ca="1">IF(COUNTIF(账户资料!A:A,B761)=1,IF(B761="",0,VLOOKUP(B761,账户资料!A:C,3,FALSE)),"")</f>
        <v/>
      </c>
      <c r="F761" s="319" t="s">
        <v>96</v>
      </c>
      <c r="G761" s="322"/>
      <c r="H761" s="322"/>
      <c r="I761" s="323" t="str">
        <f ca="1" t="shared" si="13"/>
        <v/>
      </c>
    </row>
    <row r="762" customHeight="1" spans="1:9">
      <c r="A762" s="318" t="str">
        <f ca="1">IF(AND(G762&lt;&gt;"",G762&gt;0),MAX(A$3:A761,MAX(转付款存档!A:A))+1,"")</f>
        <v/>
      </c>
      <c r="B762" s="319" t="s">
        <v>96</v>
      </c>
      <c r="C762" s="319" t="s">
        <v>96</v>
      </c>
      <c r="D762" s="320" t="str">
        <f ca="1">IF(B762&lt;&gt;"",IF(COUNTIF(账户资料!A:A,B762)=1,IF(B762="",0,VLOOKUP(B762,账户资料!A:B,2,FALSE)),"无此账户编码请备案后录入!"),"")</f>
        <v/>
      </c>
      <c r="E762" s="321" t="str">
        <f ca="1">IF(COUNTIF(账户资料!A:A,B762)=1,IF(B762="",0,VLOOKUP(B762,账户资料!A:C,3,FALSE)),"")</f>
        <v/>
      </c>
      <c r="F762" s="319" t="s">
        <v>96</v>
      </c>
      <c r="G762" s="322"/>
      <c r="H762" s="322"/>
      <c r="I762" s="323" t="str">
        <f ca="1" t="shared" si="13"/>
        <v/>
      </c>
    </row>
    <row r="763" customHeight="1" spans="1:9">
      <c r="A763" s="318" t="str">
        <f ca="1">IF(AND(G763&lt;&gt;"",G763&gt;0),MAX(A$3:A762,MAX(转付款存档!A:A))+1,"")</f>
        <v/>
      </c>
      <c r="B763" s="319" t="s">
        <v>96</v>
      </c>
      <c r="C763" s="319" t="s">
        <v>96</v>
      </c>
      <c r="D763" s="320" t="str">
        <f ca="1">IF(B763&lt;&gt;"",IF(COUNTIF(账户资料!A:A,B763)=1,IF(B763="",0,VLOOKUP(B763,账户资料!A:B,2,FALSE)),"无此账户编码请备案后录入!"),"")</f>
        <v/>
      </c>
      <c r="E763" s="321" t="str">
        <f ca="1">IF(COUNTIF(账户资料!A:A,B763)=1,IF(B763="",0,VLOOKUP(B763,账户资料!A:C,3,FALSE)),"")</f>
        <v/>
      </c>
      <c r="F763" s="319" t="s">
        <v>96</v>
      </c>
      <c r="G763" s="322"/>
      <c r="H763" s="322"/>
      <c r="I763" s="323" t="str">
        <f ca="1" t="shared" si="13"/>
        <v/>
      </c>
    </row>
    <row r="764" customHeight="1" spans="1:9">
      <c r="A764" s="318" t="str">
        <f ca="1">IF(AND(G764&lt;&gt;"",G764&gt;0),MAX(A$3:A763,MAX(转付款存档!A:A))+1,"")</f>
        <v/>
      </c>
      <c r="B764" s="319" t="s">
        <v>96</v>
      </c>
      <c r="C764" s="319" t="s">
        <v>96</v>
      </c>
      <c r="D764" s="320" t="str">
        <f ca="1">IF(B764&lt;&gt;"",IF(COUNTIF(账户资料!A:A,B764)=1,IF(B764="",0,VLOOKUP(B764,账户资料!A:B,2,FALSE)),"无此账户编码请备案后录入!"),"")</f>
        <v/>
      </c>
      <c r="E764" s="321" t="str">
        <f ca="1">IF(COUNTIF(账户资料!A:A,B764)=1,IF(B764="",0,VLOOKUP(B764,账户资料!A:C,3,FALSE)),"")</f>
        <v/>
      </c>
      <c r="F764" s="319" t="s">
        <v>96</v>
      </c>
      <c r="G764" s="322"/>
      <c r="H764" s="322"/>
      <c r="I764" s="323" t="str">
        <f ca="1" t="shared" si="13"/>
        <v/>
      </c>
    </row>
    <row r="765" customHeight="1" spans="1:9">
      <c r="A765" s="318" t="str">
        <f ca="1">IF(AND(G765&lt;&gt;"",G765&gt;0),MAX(A$3:A764,MAX(转付款存档!A:A))+1,"")</f>
        <v/>
      </c>
      <c r="B765" s="319" t="s">
        <v>96</v>
      </c>
      <c r="C765" s="319" t="s">
        <v>96</v>
      </c>
      <c r="D765" s="320" t="str">
        <f ca="1">IF(B765&lt;&gt;"",IF(COUNTIF(账户资料!A:A,B765)=1,IF(B765="",0,VLOOKUP(B765,账户资料!A:B,2,FALSE)),"无此账户编码请备案后录入!"),"")</f>
        <v/>
      </c>
      <c r="E765" s="321" t="str">
        <f ca="1">IF(COUNTIF(账户资料!A:A,B765)=1,IF(B765="",0,VLOOKUP(B765,账户资料!A:C,3,FALSE)),"")</f>
        <v/>
      </c>
      <c r="F765" s="319" t="s">
        <v>96</v>
      </c>
      <c r="G765" s="322"/>
      <c r="H765" s="322"/>
      <c r="I765" s="323" t="str">
        <f ca="1" t="shared" si="13"/>
        <v/>
      </c>
    </row>
    <row r="766" customHeight="1" spans="1:9">
      <c r="A766" s="318" t="str">
        <f ca="1">IF(AND(G766&lt;&gt;"",G766&gt;0),MAX(A$3:A765,MAX(转付款存档!A:A))+1,"")</f>
        <v/>
      </c>
      <c r="B766" s="319" t="s">
        <v>96</v>
      </c>
      <c r="C766" s="319" t="s">
        <v>96</v>
      </c>
      <c r="D766" s="320" t="str">
        <f ca="1">IF(B766&lt;&gt;"",IF(COUNTIF(账户资料!A:A,B766)=1,IF(B766="",0,VLOOKUP(B766,账户资料!A:B,2,FALSE)),"无此账户编码请备案后录入!"),"")</f>
        <v/>
      </c>
      <c r="E766" s="321" t="str">
        <f ca="1">IF(COUNTIF(账户资料!A:A,B766)=1,IF(B766="",0,VLOOKUP(B766,账户资料!A:C,3,FALSE)),"")</f>
        <v/>
      </c>
      <c r="F766" s="319" t="s">
        <v>96</v>
      </c>
      <c r="G766" s="322"/>
      <c r="H766" s="322"/>
      <c r="I766" s="323" t="str">
        <f ca="1" t="shared" si="13"/>
        <v/>
      </c>
    </row>
    <row r="767" customHeight="1" spans="1:9">
      <c r="A767" s="318" t="str">
        <f ca="1">IF(AND(G767&lt;&gt;"",G767&gt;0),MAX(A$3:A766,MAX(转付款存档!A:A))+1,"")</f>
        <v/>
      </c>
      <c r="B767" s="319" t="s">
        <v>96</v>
      </c>
      <c r="C767" s="319" t="s">
        <v>96</v>
      </c>
      <c r="D767" s="320" t="str">
        <f ca="1">IF(B767&lt;&gt;"",IF(COUNTIF(账户资料!A:A,B767)=1,IF(B767="",0,VLOOKUP(B767,账户资料!A:B,2,FALSE)),"无此账户编码请备案后录入!"),"")</f>
        <v/>
      </c>
      <c r="E767" s="321" t="str">
        <f ca="1">IF(COUNTIF(账户资料!A:A,B767)=1,IF(B767="",0,VLOOKUP(B767,账户资料!A:C,3,FALSE)),"")</f>
        <v/>
      </c>
      <c r="F767" s="319" t="s">
        <v>96</v>
      </c>
      <c r="G767" s="322"/>
      <c r="H767" s="322"/>
      <c r="I767" s="323" t="str">
        <f ca="1" t="shared" si="13"/>
        <v/>
      </c>
    </row>
    <row r="768" customHeight="1" spans="1:9">
      <c r="A768" s="318" t="str">
        <f ca="1">IF(AND(G768&lt;&gt;"",G768&gt;0),MAX(A$3:A767,MAX(转付款存档!A:A))+1,"")</f>
        <v/>
      </c>
      <c r="B768" s="319" t="s">
        <v>96</v>
      </c>
      <c r="C768" s="319" t="s">
        <v>96</v>
      </c>
      <c r="D768" s="320" t="str">
        <f ca="1">IF(B768&lt;&gt;"",IF(COUNTIF(账户资料!A:A,B768)=1,IF(B768="",0,VLOOKUP(B768,账户资料!A:B,2,FALSE)),"无此账户编码请备案后录入!"),"")</f>
        <v/>
      </c>
      <c r="E768" s="321" t="str">
        <f ca="1">IF(COUNTIF(账户资料!A:A,B768)=1,IF(B768="",0,VLOOKUP(B768,账户资料!A:C,3,FALSE)),"")</f>
        <v/>
      </c>
      <c r="F768" s="319" t="s">
        <v>96</v>
      </c>
      <c r="G768" s="322"/>
      <c r="H768" s="322"/>
      <c r="I768" s="323" t="str">
        <f ca="1" t="shared" si="13"/>
        <v/>
      </c>
    </row>
    <row r="769" customHeight="1" spans="1:9">
      <c r="A769" s="318" t="str">
        <f ca="1">IF(AND(G769&lt;&gt;"",G769&gt;0),MAX(A$3:A768,MAX(转付款存档!A:A))+1,"")</f>
        <v/>
      </c>
      <c r="B769" s="319" t="s">
        <v>96</v>
      </c>
      <c r="C769" s="319" t="s">
        <v>96</v>
      </c>
      <c r="D769" s="320" t="str">
        <f ca="1">IF(B769&lt;&gt;"",IF(COUNTIF(账户资料!A:A,B769)=1,IF(B769="",0,VLOOKUP(B769,账户资料!A:B,2,FALSE)),"无此账户编码请备案后录入!"),"")</f>
        <v/>
      </c>
      <c r="E769" s="321" t="str">
        <f ca="1">IF(COUNTIF(账户资料!A:A,B769)=1,IF(B769="",0,VLOOKUP(B769,账户资料!A:C,3,FALSE)),"")</f>
        <v/>
      </c>
      <c r="F769" s="319" t="s">
        <v>96</v>
      </c>
      <c r="G769" s="322"/>
      <c r="H769" s="322"/>
      <c r="I769" s="323" t="str">
        <f ca="1" t="shared" si="13"/>
        <v/>
      </c>
    </row>
    <row r="770" customHeight="1" spans="1:9">
      <c r="A770" s="318" t="str">
        <f ca="1">IF(AND(G770&lt;&gt;"",G770&gt;0),MAX(A$3:A769,MAX(转付款存档!A:A))+1,"")</f>
        <v/>
      </c>
      <c r="B770" s="319" t="s">
        <v>96</v>
      </c>
      <c r="C770" s="319" t="s">
        <v>96</v>
      </c>
      <c r="D770" s="320" t="str">
        <f ca="1">IF(B770&lt;&gt;"",IF(COUNTIF(账户资料!A:A,B770)=1,IF(B770="",0,VLOOKUP(B770,账户资料!A:B,2,FALSE)),"无此账户编码请备案后录入!"),"")</f>
        <v/>
      </c>
      <c r="E770" s="321" t="str">
        <f ca="1">IF(COUNTIF(账户资料!A:A,B770)=1,IF(B770="",0,VLOOKUP(B770,账户资料!A:C,3,FALSE)),"")</f>
        <v/>
      </c>
      <c r="F770" s="319" t="s">
        <v>96</v>
      </c>
      <c r="G770" s="322"/>
      <c r="H770" s="322"/>
      <c r="I770" s="323" t="str">
        <f ca="1" t="shared" si="13"/>
        <v/>
      </c>
    </row>
    <row r="771" customHeight="1" spans="1:9">
      <c r="A771" s="318" t="str">
        <f ca="1">IF(AND(G771&lt;&gt;"",G771&gt;0),MAX(A$3:A770,MAX(转付款存档!A:A))+1,"")</f>
        <v/>
      </c>
      <c r="B771" s="319" t="s">
        <v>96</v>
      </c>
      <c r="C771" s="319" t="s">
        <v>96</v>
      </c>
      <c r="D771" s="320" t="str">
        <f ca="1">IF(B771&lt;&gt;"",IF(COUNTIF(账户资料!A:A,B771)=1,IF(B771="",0,VLOOKUP(B771,账户资料!A:B,2,FALSE)),"无此账户编码请备案后录入!"),"")</f>
        <v/>
      </c>
      <c r="E771" s="321" t="str">
        <f ca="1">IF(COUNTIF(账户资料!A:A,B771)=1,IF(B771="",0,VLOOKUP(B771,账户资料!A:C,3,FALSE)),"")</f>
        <v/>
      </c>
      <c r="F771" s="319" t="s">
        <v>96</v>
      </c>
      <c r="G771" s="322"/>
      <c r="H771" s="322"/>
      <c r="I771" s="323" t="str">
        <f ca="1" t="shared" si="13"/>
        <v/>
      </c>
    </row>
    <row r="772" customHeight="1" spans="1:9">
      <c r="A772" s="318" t="str">
        <f ca="1">IF(AND(G772&lt;&gt;"",G772&gt;0),MAX(A$3:A771,MAX(转付款存档!A:A))+1,"")</f>
        <v/>
      </c>
      <c r="B772" s="319" t="s">
        <v>96</v>
      </c>
      <c r="C772" s="319" t="s">
        <v>96</v>
      </c>
      <c r="D772" s="320" t="str">
        <f ca="1">IF(B772&lt;&gt;"",IF(COUNTIF(账户资料!A:A,B772)=1,IF(B772="",0,VLOOKUP(B772,账户资料!A:B,2,FALSE)),"无此账户编码请备案后录入!"),"")</f>
        <v/>
      </c>
      <c r="E772" s="321" t="str">
        <f ca="1">IF(COUNTIF(账户资料!A:A,B772)=1,IF(B772="",0,VLOOKUP(B772,账户资料!A:C,3,FALSE)),"")</f>
        <v/>
      </c>
      <c r="F772" s="319" t="s">
        <v>96</v>
      </c>
      <c r="G772" s="322"/>
      <c r="H772" s="322"/>
      <c r="I772" s="323" t="str">
        <f ca="1" t="shared" si="13"/>
        <v/>
      </c>
    </row>
    <row r="773" customHeight="1" spans="1:9">
      <c r="A773" s="318" t="str">
        <f ca="1">IF(AND(G773&lt;&gt;"",G773&gt;0),MAX(A$3:A772,MAX(转付款存档!A:A))+1,"")</f>
        <v/>
      </c>
      <c r="B773" s="319" t="s">
        <v>96</v>
      </c>
      <c r="C773" s="319" t="s">
        <v>96</v>
      </c>
      <c r="D773" s="320" t="str">
        <f ca="1">IF(B773&lt;&gt;"",IF(COUNTIF(账户资料!A:A,B773)=1,IF(B773="",0,VLOOKUP(B773,账户资料!A:B,2,FALSE)),"无此账户编码请备案后录入!"),"")</f>
        <v/>
      </c>
      <c r="E773" s="321" t="str">
        <f ca="1">IF(COUNTIF(账户资料!A:A,B773)=1,IF(B773="",0,VLOOKUP(B773,账户资料!A:C,3,FALSE)),"")</f>
        <v/>
      </c>
      <c r="F773" s="319" t="s">
        <v>96</v>
      </c>
      <c r="G773" s="322"/>
      <c r="H773" s="322"/>
      <c r="I773" s="323" t="str">
        <f ca="1" t="shared" si="13"/>
        <v/>
      </c>
    </row>
    <row r="774" customHeight="1" spans="1:9">
      <c r="A774" s="318" t="str">
        <f ca="1">IF(AND(G774&lt;&gt;"",G774&gt;0),MAX(A$3:A773,MAX(转付款存档!A:A))+1,"")</f>
        <v/>
      </c>
      <c r="B774" s="319" t="s">
        <v>96</v>
      </c>
      <c r="C774" s="319" t="s">
        <v>96</v>
      </c>
      <c r="D774" s="320" t="str">
        <f ca="1">IF(B774&lt;&gt;"",IF(COUNTIF(账户资料!A:A,B774)=1,IF(B774="",0,VLOOKUP(B774,账户资料!A:B,2,FALSE)),"无此账户编码请备案后录入!"),"")</f>
        <v/>
      </c>
      <c r="E774" s="321" t="str">
        <f ca="1">IF(COUNTIF(账户资料!A:A,B774)=1,IF(B774="",0,VLOOKUP(B774,账户资料!A:C,3,FALSE)),"")</f>
        <v/>
      </c>
      <c r="F774" s="319" t="s">
        <v>96</v>
      </c>
      <c r="G774" s="322"/>
      <c r="H774" s="322"/>
      <c r="I774" s="323" t="str">
        <f ca="1" t="shared" si="13"/>
        <v/>
      </c>
    </row>
    <row r="775" customHeight="1" spans="1:9">
      <c r="A775" s="318" t="str">
        <f ca="1">IF(AND(G775&lt;&gt;"",G775&gt;0),MAX(A$3:A774,MAX(转付款存档!A:A))+1,"")</f>
        <v/>
      </c>
      <c r="B775" s="319" t="s">
        <v>96</v>
      </c>
      <c r="C775" s="319" t="s">
        <v>96</v>
      </c>
      <c r="D775" s="320" t="str">
        <f ca="1">IF(B775&lt;&gt;"",IF(COUNTIF(账户资料!A:A,B775)=1,IF(B775="",0,VLOOKUP(B775,账户资料!A:B,2,FALSE)),"无此账户编码请备案后录入!"),"")</f>
        <v/>
      </c>
      <c r="E775" s="321" t="str">
        <f ca="1">IF(COUNTIF(账户资料!A:A,B775)=1,IF(B775="",0,VLOOKUP(B775,账户资料!A:C,3,FALSE)),"")</f>
        <v/>
      </c>
      <c r="F775" s="319" t="s">
        <v>96</v>
      </c>
      <c r="G775" s="322"/>
      <c r="H775" s="322"/>
      <c r="I775" s="323" t="str">
        <f ca="1" t="shared" si="13"/>
        <v/>
      </c>
    </row>
    <row r="776" customHeight="1" spans="1:9">
      <c r="A776" s="318" t="str">
        <f ca="1">IF(AND(G776&lt;&gt;"",G776&gt;0),MAX(A$3:A775,MAX(转付款存档!A:A))+1,"")</f>
        <v/>
      </c>
      <c r="B776" s="319" t="s">
        <v>96</v>
      </c>
      <c r="C776" s="319" t="s">
        <v>96</v>
      </c>
      <c r="D776" s="320" t="str">
        <f ca="1">IF(B776&lt;&gt;"",IF(COUNTIF(账户资料!A:A,B776)=1,IF(B776="",0,VLOOKUP(B776,账户资料!A:B,2,FALSE)),"无此账户编码请备案后录入!"),"")</f>
        <v/>
      </c>
      <c r="E776" s="321" t="str">
        <f ca="1">IF(COUNTIF(账户资料!A:A,B776)=1,IF(B776="",0,VLOOKUP(B776,账户资料!A:C,3,FALSE)),"")</f>
        <v/>
      </c>
      <c r="F776" s="319" t="s">
        <v>96</v>
      </c>
      <c r="G776" s="322"/>
      <c r="H776" s="322"/>
      <c r="I776" s="323" t="str">
        <f ca="1" t="shared" si="13"/>
        <v/>
      </c>
    </row>
    <row r="777" customHeight="1" spans="1:9">
      <c r="A777" s="318" t="str">
        <f ca="1">IF(AND(G777&lt;&gt;"",G777&gt;0),MAX(A$3:A776,MAX(转付款存档!A:A))+1,"")</f>
        <v/>
      </c>
      <c r="B777" s="319" t="s">
        <v>96</v>
      </c>
      <c r="C777" s="319" t="s">
        <v>96</v>
      </c>
      <c r="D777" s="320" t="str">
        <f ca="1">IF(B777&lt;&gt;"",IF(COUNTIF(账户资料!A:A,B777)=1,IF(B777="",0,VLOOKUP(B777,账户资料!A:B,2,FALSE)),"无此账户编码请备案后录入!"),"")</f>
        <v/>
      </c>
      <c r="E777" s="321" t="str">
        <f ca="1">IF(COUNTIF(账户资料!A:A,B777)=1,IF(B777="",0,VLOOKUP(B777,账户资料!A:C,3,FALSE)),"")</f>
        <v/>
      </c>
      <c r="F777" s="319" t="s">
        <v>96</v>
      </c>
      <c r="G777" s="322"/>
      <c r="H777" s="322"/>
      <c r="I777" s="323" t="str">
        <f ca="1" t="shared" si="13"/>
        <v/>
      </c>
    </row>
    <row r="778" customHeight="1" spans="1:9">
      <c r="A778" s="318" t="str">
        <f ca="1">IF(AND(G778&lt;&gt;"",G778&gt;0),MAX(A$3:A777,MAX(转付款存档!A:A))+1,"")</f>
        <v/>
      </c>
      <c r="B778" s="319" t="s">
        <v>96</v>
      </c>
      <c r="C778" s="319" t="s">
        <v>96</v>
      </c>
      <c r="D778" s="320" t="str">
        <f ca="1">IF(B778&lt;&gt;"",IF(COUNTIF(账户资料!A:A,B778)=1,IF(B778="",0,VLOOKUP(B778,账户资料!A:B,2,FALSE)),"无此账户编码请备案后录入!"),"")</f>
        <v/>
      </c>
      <c r="E778" s="321" t="str">
        <f ca="1">IF(COUNTIF(账户资料!A:A,B778)=1,IF(B778="",0,VLOOKUP(B778,账户资料!A:C,3,FALSE)),"")</f>
        <v/>
      </c>
      <c r="F778" s="319" t="s">
        <v>96</v>
      </c>
      <c r="G778" s="322"/>
      <c r="H778" s="322"/>
      <c r="I778" s="323" t="str">
        <f ca="1" t="shared" si="13"/>
        <v/>
      </c>
    </row>
    <row r="779" customHeight="1" spans="1:9">
      <c r="A779" s="318" t="str">
        <f ca="1">IF(AND(G779&lt;&gt;"",G779&gt;0),MAX(A$3:A778,MAX(转付款存档!A:A))+1,"")</f>
        <v/>
      </c>
      <c r="B779" s="319" t="s">
        <v>96</v>
      </c>
      <c r="C779" s="319" t="s">
        <v>96</v>
      </c>
      <c r="D779" s="320" t="str">
        <f ca="1">IF(B779&lt;&gt;"",IF(COUNTIF(账户资料!A:A,B779)=1,IF(B779="",0,VLOOKUP(B779,账户资料!A:B,2,FALSE)),"无此账户编码请备案后录入!"),"")</f>
        <v/>
      </c>
      <c r="E779" s="321" t="str">
        <f ca="1">IF(COUNTIF(账户资料!A:A,B779)=1,IF(B779="",0,VLOOKUP(B779,账户资料!A:C,3,FALSE)),"")</f>
        <v/>
      </c>
      <c r="F779" s="319" t="s">
        <v>96</v>
      </c>
      <c r="G779" s="322"/>
      <c r="H779" s="322"/>
      <c r="I779" s="323" t="str">
        <f ca="1" t="shared" si="13"/>
        <v/>
      </c>
    </row>
    <row r="780" customHeight="1" spans="1:9">
      <c r="A780" s="318" t="str">
        <f ca="1">IF(AND(G780&lt;&gt;"",G780&gt;0),MAX(A$3:A779,MAX(转付款存档!A:A))+1,"")</f>
        <v/>
      </c>
      <c r="B780" s="319" t="s">
        <v>96</v>
      </c>
      <c r="C780" s="319" t="s">
        <v>96</v>
      </c>
      <c r="D780" s="320" t="str">
        <f ca="1">IF(B780&lt;&gt;"",IF(COUNTIF(账户资料!A:A,B780)=1,IF(B780="",0,VLOOKUP(B780,账户资料!A:B,2,FALSE)),"无此账户编码请备案后录入!"),"")</f>
        <v/>
      </c>
      <c r="E780" s="321" t="str">
        <f ca="1">IF(COUNTIF(账户资料!A:A,B780)=1,IF(B780="",0,VLOOKUP(B780,账户资料!A:C,3,FALSE)),"")</f>
        <v/>
      </c>
      <c r="F780" s="319" t="s">
        <v>96</v>
      </c>
      <c r="G780" s="322"/>
      <c r="H780" s="322"/>
      <c r="I780" s="323" t="str">
        <f ca="1" t="shared" si="13"/>
        <v/>
      </c>
    </row>
    <row r="781" customHeight="1" spans="1:9">
      <c r="A781" s="318" t="str">
        <f ca="1">IF(AND(G781&lt;&gt;"",G781&gt;0),MAX(A$3:A780,MAX(转付款存档!A:A))+1,"")</f>
        <v/>
      </c>
      <c r="B781" s="319" t="s">
        <v>96</v>
      </c>
      <c r="C781" s="319" t="s">
        <v>96</v>
      </c>
      <c r="D781" s="320" t="str">
        <f ca="1">IF(B781&lt;&gt;"",IF(COUNTIF(账户资料!A:A,B781)=1,IF(B781="",0,VLOOKUP(B781,账户资料!A:B,2,FALSE)),"无此账户编码请备案后录入!"),"")</f>
        <v/>
      </c>
      <c r="E781" s="321" t="str">
        <f ca="1">IF(COUNTIF(账户资料!A:A,B781)=1,IF(B781="",0,VLOOKUP(B781,账户资料!A:C,3,FALSE)),"")</f>
        <v/>
      </c>
      <c r="F781" s="319" t="s">
        <v>96</v>
      </c>
      <c r="G781" s="322"/>
      <c r="H781" s="322"/>
      <c r="I781" s="323" t="str">
        <f ca="1" t="shared" si="13"/>
        <v/>
      </c>
    </row>
    <row r="782" customHeight="1" spans="1:9">
      <c r="A782" s="318" t="str">
        <f ca="1">IF(AND(G782&lt;&gt;"",G782&gt;0),MAX(A$3:A781,MAX(转付款存档!A:A))+1,"")</f>
        <v/>
      </c>
      <c r="B782" s="319" t="s">
        <v>96</v>
      </c>
      <c r="C782" s="319" t="s">
        <v>96</v>
      </c>
      <c r="D782" s="320" t="str">
        <f ca="1">IF(B782&lt;&gt;"",IF(COUNTIF(账户资料!A:A,B782)=1,IF(B782="",0,VLOOKUP(B782,账户资料!A:B,2,FALSE)),"无此账户编码请备案后录入!"),"")</f>
        <v/>
      </c>
      <c r="E782" s="321" t="str">
        <f ca="1">IF(COUNTIF(账户资料!A:A,B782)=1,IF(B782="",0,VLOOKUP(B782,账户资料!A:C,3,FALSE)),"")</f>
        <v/>
      </c>
      <c r="F782" s="319" t="s">
        <v>96</v>
      </c>
      <c r="G782" s="322"/>
      <c r="H782" s="322"/>
      <c r="I782" s="323" t="str">
        <f ca="1" t="shared" si="13"/>
        <v/>
      </c>
    </row>
    <row r="783" customHeight="1" spans="1:9">
      <c r="A783" s="318" t="str">
        <f ca="1">IF(AND(G783&lt;&gt;"",G783&gt;0),MAX(A$3:A782,MAX(转付款存档!A:A))+1,"")</f>
        <v/>
      </c>
      <c r="B783" s="319" t="s">
        <v>96</v>
      </c>
      <c r="C783" s="319" t="s">
        <v>96</v>
      </c>
      <c r="D783" s="320" t="str">
        <f ca="1">IF(B783&lt;&gt;"",IF(COUNTIF(账户资料!A:A,B783)=1,IF(B783="",0,VLOOKUP(B783,账户资料!A:B,2,FALSE)),"无此账户编码请备案后录入!"),"")</f>
        <v/>
      </c>
      <c r="E783" s="321" t="str">
        <f ca="1">IF(COUNTIF(账户资料!A:A,B783)=1,IF(B783="",0,VLOOKUP(B783,账户资料!A:C,3,FALSE)),"")</f>
        <v/>
      </c>
      <c r="F783" s="319" t="s">
        <v>96</v>
      </c>
      <c r="G783" s="322"/>
      <c r="H783" s="322"/>
      <c r="I783" s="323" t="str">
        <f ca="1" t="shared" si="13"/>
        <v/>
      </c>
    </row>
    <row r="784" customHeight="1" spans="1:9">
      <c r="A784" s="318" t="str">
        <f ca="1">IF(AND(G784&lt;&gt;"",G784&gt;0),MAX(A$3:A783,MAX(转付款存档!A:A))+1,"")</f>
        <v/>
      </c>
      <c r="B784" s="319" t="s">
        <v>96</v>
      </c>
      <c r="C784" s="319" t="s">
        <v>96</v>
      </c>
      <c r="D784" s="320" t="str">
        <f ca="1">IF(B784&lt;&gt;"",IF(COUNTIF(账户资料!A:A,B784)=1,IF(B784="",0,VLOOKUP(B784,账户资料!A:B,2,FALSE)),"无此账户编码请备案后录入!"),"")</f>
        <v/>
      </c>
      <c r="E784" s="321" t="str">
        <f ca="1">IF(COUNTIF(账户资料!A:A,B784)=1,IF(B784="",0,VLOOKUP(B784,账户资料!A:C,3,FALSE)),"")</f>
        <v/>
      </c>
      <c r="F784" s="319" t="s">
        <v>96</v>
      </c>
      <c r="G784" s="322"/>
      <c r="H784" s="322"/>
      <c r="I784" s="323" t="str">
        <f ca="1" t="shared" si="13"/>
        <v/>
      </c>
    </row>
    <row r="785" customHeight="1" spans="1:9">
      <c r="A785" s="318" t="str">
        <f ca="1">IF(AND(G785&lt;&gt;"",G785&gt;0),MAX(A$3:A784,MAX(转付款存档!A:A))+1,"")</f>
        <v/>
      </c>
      <c r="B785" s="319" t="s">
        <v>96</v>
      </c>
      <c r="C785" s="319" t="s">
        <v>96</v>
      </c>
      <c r="D785" s="320" t="str">
        <f ca="1">IF(B785&lt;&gt;"",IF(COUNTIF(账户资料!A:A,B785)=1,IF(B785="",0,VLOOKUP(B785,账户资料!A:B,2,FALSE)),"无此账户编码请备案后录入!"),"")</f>
        <v/>
      </c>
      <c r="E785" s="321" t="str">
        <f ca="1">IF(COUNTIF(账户资料!A:A,B785)=1,IF(B785="",0,VLOOKUP(B785,账户资料!A:C,3,FALSE)),"")</f>
        <v/>
      </c>
      <c r="F785" s="319" t="s">
        <v>96</v>
      </c>
      <c r="G785" s="322"/>
      <c r="H785" s="322"/>
      <c r="I785" s="323" t="str">
        <f ca="1" t="shared" si="13"/>
        <v/>
      </c>
    </row>
    <row r="786" customHeight="1" spans="1:9">
      <c r="A786" s="318" t="str">
        <f ca="1">IF(AND(G786&lt;&gt;"",G786&gt;0),MAX(A$3:A785,MAX(转付款存档!A:A))+1,"")</f>
        <v/>
      </c>
      <c r="B786" s="319" t="s">
        <v>96</v>
      </c>
      <c r="C786" s="319" t="s">
        <v>96</v>
      </c>
      <c r="D786" s="320" t="str">
        <f ca="1">IF(B786&lt;&gt;"",IF(COUNTIF(账户资料!A:A,B786)=1,IF(B786="",0,VLOOKUP(B786,账户资料!A:B,2,FALSE)),"无此账户编码请备案后录入!"),"")</f>
        <v/>
      </c>
      <c r="E786" s="321" t="str">
        <f ca="1">IF(COUNTIF(账户资料!A:A,B786)=1,IF(B786="",0,VLOOKUP(B786,账户资料!A:C,3,FALSE)),"")</f>
        <v/>
      </c>
      <c r="F786" s="319" t="s">
        <v>96</v>
      </c>
      <c r="G786" s="322"/>
      <c r="H786" s="322"/>
      <c r="I786" s="323" t="str">
        <f ca="1" t="shared" ref="I786:I849" si="14">IF(ISBLANK(G786),"",IF(I786="",TEXT(NOW(),"yyyy-m-d"),I786))</f>
        <v/>
      </c>
    </row>
    <row r="787" customHeight="1" spans="1:9">
      <c r="A787" s="318" t="str">
        <f ca="1">IF(AND(G787&lt;&gt;"",G787&gt;0),MAX(A$3:A786,MAX(转付款存档!A:A))+1,"")</f>
        <v/>
      </c>
      <c r="B787" s="319" t="s">
        <v>96</v>
      </c>
      <c r="C787" s="319" t="s">
        <v>96</v>
      </c>
      <c r="D787" s="320" t="str">
        <f ca="1">IF(B787&lt;&gt;"",IF(COUNTIF(账户资料!A:A,B787)=1,IF(B787="",0,VLOOKUP(B787,账户资料!A:B,2,FALSE)),"无此账户编码请备案后录入!"),"")</f>
        <v/>
      </c>
      <c r="E787" s="321" t="str">
        <f ca="1">IF(COUNTIF(账户资料!A:A,B787)=1,IF(B787="",0,VLOOKUP(B787,账户资料!A:C,3,FALSE)),"")</f>
        <v/>
      </c>
      <c r="F787" s="319" t="s">
        <v>96</v>
      </c>
      <c r="G787" s="322"/>
      <c r="H787" s="322"/>
      <c r="I787" s="323" t="str">
        <f ca="1" t="shared" si="14"/>
        <v/>
      </c>
    </row>
    <row r="788" customHeight="1" spans="1:9">
      <c r="A788" s="318" t="str">
        <f ca="1">IF(AND(G788&lt;&gt;"",G788&gt;0),MAX(A$3:A787,MAX(转付款存档!A:A))+1,"")</f>
        <v/>
      </c>
      <c r="B788" s="319" t="s">
        <v>96</v>
      </c>
      <c r="C788" s="319" t="s">
        <v>96</v>
      </c>
      <c r="D788" s="320" t="str">
        <f ca="1">IF(B788&lt;&gt;"",IF(COUNTIF(账户资料!A:A,B788)=1,IF(B788="",0,VLOOKUP(B788,账户资料!A:B,2,FALSE)),"无此账户编码请备案后录入!"),"")</f>
        <v/>
      </c>
      <c r="E788" s="321" t="str">
        <f ca="1">IF(COUNTIF(账户资料!A:A,B788)=1,IF(B788="",0,VLOOKUP(B788,账户资料!A:C,3,FALSE)),"")</f>
        <v/>
      </c>
      <c r="F788" s="319" t="s">
        <v>96</v>
      </c>
      <c r="G788" s="322"/>
      <c r="H788" s="322"/>
      <c r="I788" s="323" t="str">
        <f ca="1" t="shared" si="14"/>
        <v/>
      </c>
    </row>
    <row r="789" customHeight="1" spans="1:9">
      <c r="A789" s="318" t="str">
        <f ca="1">IF(AND(G789&lt;&gt;"",G789&gt;0),MAX(A$3:A788,MAX(转付款存档!A:A))+1,"")</f>
        <v/>
      </c>
      <c r="B789" s="319" t="s">
        <v>96</v>
      </c>
      <c r="C789" s="319" t="s">
        <v>96</v>
      </c>
      <c r="D789" s="320" t="str">
        <f ca="1">IF(B789&lt;&gt;"",IF(COUNTIF(账户资料!A:A,B789)=1,IF(B789="",0,VLOOKUP(B789,账户资料!A:B,2,FALSE)),"无此账户编码请备案后录入!"),"")</f>
        <v/>
      </c>
      <c r="E789" s="321" t="str">
        <f ca="1">IF(COUNTIF(账户资料!A:A,B789)=1,IF(B789="",0,VLOOKUP(B789,账户资料!A:C,3,FALSE)),"")</f>
        <v/>
      </c>
      <c r="F789" s="319" t="s">
        <v>96</v>
      </c>
      <c r="G789" s="322"/>
      <c r="H789" s="322"/>
      <c r="I789" s="323" t="str">
        <f ca="1" t="shared" si="14"/>
        <v/>
      </c>
    </row>
    <row r="790" customHeight="1" spans="1:9">
      <c r="A790" s="318" t="str">
        <f ca="1">IF(AND(G790&lt;&gt;"",G790&gt;0),MAX(A$3:A789,MAX(转付款存档!A:A))+1,"")</f>
        <v/>
      </c>
      <c r="B790" s="319" t="s">
        <v>96</v>
      </c>
      <c r="C790" s="319" t="s">
        <v>96</v>
      </c>
      <c r="D790" s="320" t="str">
        <f ca="1">IF(B790&lt;&gt;"",IF(COUNTIF(账户资料!A:A,B790)=1,IF(B790="",0,VLOOKUP(B790,账户资料!A:B,2,FALSE)),"无此账户编码请备案后录入!"),"")</f>
        <v/>
      </c>
      <c r="E790" s="321" t="str">
        <f ca="1">IF(COUNTIF(账户资料!A:A,B790)=1,IF(B790="",0,VLOOKUP(B790,账户资料!A:C,3,FALSE)),"")</f>
        <v/>
      </c>
      <c r="F790" s="319" t="s">
        <v>96</v>
      </c>
      <c r="G790" s="322"/>
      <c r="H790" s="322"/>
      <c r="I790" s="323" t="str">
        <f ca="1" t="shared" si="14"/>
        <v/>
      </c>
    </row>
    <row r="791" customHeight="1" spans="1:9">
      <c r="A791" s="318" t="str">
        <f ca="1">IF(AND(G791&lt;&gt;"",G791&gt;0),MAX(A$3:A790,MAX(转付款存档!A:A))+1,"")</f>
        <v/>
      </c>
      <c r="B791" s="319" t="s">
        <v>96</v>
      </c>
      <c r="C791" s="319" t="s">
        <v>96</v>
      </c>
      <c r="D791" s="320" t="str">
        <f ca="1">IF(B791&lt;&gt;"",IF(COUNTIF(账户资料!A:A,B791)=1,IF(B791="",0,VLOOKUP(B791,账户资料!A:B,2,FALSE)),"无此账户编码请备案后录入!"),"")</f>
        <v/>
      </c>
      <c r="E791" s="321" t="str">
        <f ca="1">IF(COUNTIF(账户资料!A:A,B791)=1,IF(B791="",0,VLOOKUP(B791,账户资料!A:C,3,FALSE)),"")</f>
        <v/>
      </c>
      <c r="F791" s="319" t="s">
        <v>96</v>
      </c>
      <c r="G791" s="322"/>
      <c r="H791" s="322"/>
      <c r="I791" s="323" t="str">
        <f ca="1" t="shared" si="14"/>
        <v/>
      </c>
    </row>
    <row r="792" customHeight="1" spans="1:9">
      <c r="A792" s="318" t="str">
        <f ca="1">IF(AND(G792&lt;&gt;"",G792&gt;0),MAX(A$3:A791,MAX(转付款存档!A:A))+1,"")</f>
        <v/>
      </c>
      <c r="B792" s="319" t="s">
        <v>96</v>
      </c>
      <c r="C792" s="319" t="s">
        <v>96</v>
      </c>
      <c r="D792" s="320" t="str">
        <f ca="1">IF(B792&lt;&gt;"",IF(COUNTIF(账户资料!A:A,B792)=1,IF(B792="",0,VLOOKUP(B792,账户资料!A:B,2,FALSE)),"无此账户编码请备案后录入!"),"")</f>
        <v/>
      </c>
      <c r="E792" s="321" t="str">
        <f ca="1">IF(COUNTIF(账户资料!A:A,B792)=1,IF(B792="",0,VLOOKUP(B792,账户资料!A:C,3,FALSE)),"")</f>
        <v/>
      </c>
      <c r="F792" s="319" t="s">
        <v>96</v>
      </c>
      <c r="G792" s="322"/>
      <c r="H792" s="322"/>
      <c r="I792" s="323" t="str">
        <f ca="1" t="shared" si="14"/>
        <v/>
      </c>
    </row>
    <row r="793" customHeight="1" spans="1:9">
      <c r="A793" s="318" t="str">
        <f ca="1">IF(AND(G793&lt;&gt;"",G793&gt;0),MAX(A$3:A792,MAX(转付款存档!A:A))+1,"")</f>
        <v/>
      </c>
      <c r="B793" s="319" t="s">
        <v>96</v>
      </c>
      <c r="C793" s="319" t="s">
        <v>96</v>
      </c>
      <c r="D793" s="320" t="str">
        <f ca="1">IF(B793&lt;&gt;"",IF(COUNTIF(账户资料!A:A,B793)=1,IF(B793="",0,VLOOKUP(B793,账户资料!A:B,2,FALSE)),"无此账户编码请备案后录入!"),"")</f>
        <v/>
      </c>
      <c r="E793" s="321" t="str">
        <f ca="1">IF(COUNTIF(账户资料!A:A,B793)=1,IF(B793="",0,VLOOKUP(B793,账户资料!A:C,3,FALSE)),"")</f>
        <v/>
      </c>
      <c r="F793" s="319" t="s">
        <v>96</v>
      </c>
      <c r="G793" s="322"/>
      <c r="H793" s="322"/>
      <c r="I793" s="323" t="str">
        <f ca="1" t="shared" si="14"/>
        <v/>
      </c>
    </row>
    <row r="794" customHeight="1" spans="1:9">
      <c r="A794" s="318" t="str">
        <f ca="1">IF(AND(G794&lt;&gt;"",G794&gt;0),MAX(A$3:A793,MAX(转付款存档!A:A))+1,"")</f>
        <v/>
      </c>
      <c r="B794" s="319" t="s">
        <v>96</v>
      </c>
      <c r="C794" s="319" t="s">
        <v>96</v>
      </c>
      <c r="D794" s="320" t="str">
        <f ca="1">IF(B794&lt;&gt;"",IF(COUNTIF(账户资料!A:A,B794)=1,IF(B794="",0,VLOOKUP(B794,账户资料!A:B,2,FALSE)),"无此账户编码请备案后录入!"),"")</f>
        <v/>
      </c>
      <c r="E794" s="321" t="str">
        <f ca="1">IF(COUNTIF(账户资料!A:A,B794)=1,IF(B794="",0,VLOOKUP(B794,账户资料!A:C,3,FALSE)),"")</f>
        <v/>
      </c>
      <c r="F794" s="319" t="s">
        <v>96</v>
      </c>
      <c r="G794" s="322"/>
      <c r="H794" s="322"/>
      <c r="I794" s="323" t="str">
        <f ca="1" t="shared" si="14"/>
        <v/>
      </c>
    </row>
    <row r="795" customHeight="1" spans="1:9">
      <c r="A795" s="318" t="str">
        <f ca="1">IF(AND(G795&lt;&gt;"",G795&gt;0),MAX(A$3:A794,MAX(转付款存档!A:A))+1,"")</f>
        <v/>
      </c>
      <c r="B795" s="319" t="s">
        <v>96</v>
      </c>
      <c r="C795" s="319" t="s">
        <v>96</v>
      </c>
      <c r="D795" s="320" t="str">
        <f ca="1">IF(B795&lt;&gt;"",IF(COUNTIF(账户资料!A:A,B795)=1,IF(B795="",0,VLOOKUP(B795,账户资料!A:B,2,FALSE)),"无此账户编码请备案后录入!"),"")</f>
        <v/>
      </c>
      <c r="E795" s="321" t="str">
        <f ca="1">IF(COUNTIF(账户资料!A:A,B795)=1,IF(B795="",0,VLOOKUP(B795,账户资料!A:C,3,FALSE)),"")</f>
        <v/>
      </c>
      <c r="F795" s="319" t="s">
        <v>96</v>
      </c>
      <c r="G795" s="322"/>
      <c r="H795" s="322"/>
      <c r="I795" s="323" t="str">
        <f ca="1" t="shared" si="14"/>
        <v/>
      </c>
    </row>
    <row r="796" customHeight="1" spans="1:9">
      <c r="A796" s="318" t="str">
        <f ca="1">IF(AND(G796&lt;&gt;"",G796&gt;0),MAX(A$3:A795,MAX(转付款存档!A:A))+1,"")</f>
        <v/>
      </c>
      <c r="B796" s="319" t="s">
        <v>96</v>
      </c>
      <c r="C796" s="319" t="s">
        <v>96</v>
      </c>
      <c r="D796" s="320" t="str">
        <f ca="1">IF(B796&lt;&gt;"",IF(COUNTIF(账户资料!A:A,B796)=1,IF(B796="",0,VLOOKUP(B796,账户资料!A:B,2,FALSE)),"无此账户编码请备案后录入!"),"")</f>
        <v/>
      </c>
      <c r="E796" s="321" t="str">
        <f ca="1">IF(COUNTIF(账户资料!A:A,B796)=1,IF(B796="",0,VLOOKUP(B796,账户资料!A:C,3,FALSE)),"")</f>
        <v/>
      </c>
      <c r="F796" s="319" t="s">
        <v>96</v>
      </c>
      <c r="G796" s="322"/>
      <c r="H796" s="322"/>
      <c r="I796" s="323" t="str">
        <f ca="1" t="shared" si="14"/>
        <v/>
      </c>
    </row>
    <row r="797" customHeight="1" spans="1:9">
      <c r="A797" s="318" t="str">
        <f ca="1">IF(AND(G797&lt;&gt;"",G797&gt;0),MAX(A$3:A796,MAX(转付款存档!A:A))+1,"")</f>
        <v/>
      </c>
      <c r="B797" s="319" t="s">
        <v>96</v>
      </c>
      <c r="C797" s="319" t="s">
        <v>96</v>
      </c>
      <c r="D797" s="320" t="str">
        <f ca="1">IF(B797&lt;&gt;"",IF(COUNTIF(账户资料!A:A,B797)=1,IF(B797="",0,VLOOKUP(B797,账户资料!A:B,2,FALSE)),"无此账户编码请备案后录入!"),"")</f>
        <v/>
      </c>
      <c r="E797" s="321" t="str">
        <f ca="1">IF(COUNTIF(账户资料!A:A,B797)=1,IF(B797="",0,VLOOKUP(B797,账户资料!A:C,3,FALSE)),"")</f>
        <v/>
      </c>
      <c r="F797" s="319" t="s">
        <v>96</v>
      </c>
      <c r="G797" s="322"/>
      <c r="H797" s="322"/>
      <c r="I797" s="323" t="str">
        <f ca="1" t="shared" si="14"/>
        <v/>
      </c>
    </row>
    <row r="798" customHeight="1" spans="1:9">
      <c r="A798" s="318" t="str">
        <f ca="1">IF(AND(G798&lt;&gt;"",G798&gt;0),MAX(A$3:A797,MAX(转付款存档!A:A))+1,"")</f>
        <v/>
      </c>
      <c r="B798" s="319" t="s">
        <v>96</v>
      </c>
      <c r="C798" s="319" t="s">
        <v>96</v>
      </c>
      <c r="D798" s="320" t="str">
        <f ca="1">IF(B798&lt;&gt;"",IF(COUNTIF(账户资料!A:A,B798)=1,IF(B798="",0,VLOOKUP(B798,账户资料!A:B,2,FALSE)),"无此账户编码请备案后录入!"),"")</f>
        <v/>
      </c>
      <c r="E798" s="321" t="str">
        <f ca="1">IF(COUNTIF(账户资料!A:A,B798)=1,IF(B798="",0,VLOOKUP(B798,账户资料!A:C,3,FALSE)),"")</f>
        <v/>
      </c>
      <c r="F798" s="319" t="s">
        <v>96</v>
      </c>
      <c r="G798" s="322"/>
      <c r="H798" s="322"/>
      <c r="I798" s="323" t="str">
        <f ca="1" t="shared" si="14"/>
        <v/>
      </c>
    </row>
    <row r="799" customHeight="1" spans="1:9">
      <c r="A799" s="318" t="str">
        <f ca="1">IF(AND(G799&lt;&gt;"",G799&gt;0),MAX(A$3:A798,MAX(转付款存档!A:A))+1,"")</f>
        <v/>
      </c>
      <c r="B799" s="319" t="s">
        <v>96</v>
      </c>
      <c r="C799" s="319" t="s">
        <v>96</v>
      </c>
      <c r="D799" s="320" t="str">
        <f ca="1">IF(B799&lt;&gt;"",IF(COUNTIF(账户资料!A:A,B799)=1,IF(B799="",0,VLOOKUP(B799,账户资料!A:B,2,FALSE)),"无此账户编码请备案后录入!"),"")</f>
        <v/>
      </c>
      <c r="E799" s="321" t="str">
        <f ca="1">IF(COUNTIF(账户资料!A:A,B799)=1,IF(B799="",0,VLOOKUP(B799,账户资料!A:C,3,FALSE)),"")</f>
        <v/>
      </c>
      <c r="F799" s="319" t="s">
        <v>96</v>
      </c>
      <c r="G799" s="322"/>
      <c r="H799" s="322"/>
      <c r="I799" s="323" t="str">
        <f ca="1" t="shared" si="14"/>
        <v/>
      </c>
    </row>
    <row r="800" customHeight="1" spans="1:9">
      <c r="A800" s="318" t="str">
        <f ca="1">IF(AND(G800&lt;&gt;"",G800&gt;0),MAX(A$3:A799,MAX(转付款存档!A:A))+1,"")</f>
        <v/>
      </c>
      <c r="B800" s="319" t="s">
        <v>96</v>
      </c>
      <c r="C800" s="319" t="s">
        <v>96</v>
      </c>
      <c r="D800" s="320" t="str">
        <f ca="1">IF(B800&lt;&gt;"",IF(COUNTIF(账户资料!A:A,B800)=1,IF(B800="",0,VLOOKUP(B800,账户资料!A:B,2,FALSE)),"无此账户编码请备案后录入!"),"")</f>
        <v/>
      </c>
      <c r="E800" s="321" t="str">
        <f ca="1">IF(COUNTIF(账户资料!A:A,B800)=1,IF(B800="",0,VLOOKUP(B800,账户资料!A:C,3,FALSE)),"")</f>
        <v/>
      </c>
      <c r="F800" s="319" t="s">
        <v>96</v>
      </c>
      <c r="G800" s="322"/>
      <c r="H800" s="322"/>
      <c r="I800" s="323" t="str">
        <f ca="1" t="shared" si="14"/>
        <v/>
      </c>
    </row>
    <row r="801" customHeight="1" spans="1:9">
      <c r="A801" s="318" t="str">
        <f ca="1">IF(AND(G801&lt;&gt;"",G801&gt;0),MAX(A$3:A800,MAX(转付款存档!A:A))+1,"")</f>
        <v/>
      </c>
      <c r="B801" s="319" t="s">
        <v>96</v>
      </c>
      <c r="C801" s="319" t="s">
        <v>96</v>
      </c>
      <c r="D801" s="320" t="str">
        <f ca="1">IF(B801&lt;&gt;"",IF(COUNTIF(账户资料!A:A,B801)=1,IF(B801="",0,VLOOKUP(B801,账户资料!A:B,2,FALSE)),"无此账户编码请备案后录入!"),"")</f>
        <v/>
      </c>
      <c r="E801" s="321" t="str">
        <f ca="1">IF(COUNTIF(账户资料!A:A,B801)=1,IF(B801="",0,VLOOKUP(B801,账户资料!A:C,3,FALSE)),"")</f>
        <v/>
      </c>
      <c r="F801" s="319" t="s">
        <v>96</v>
      </c>
      <c r="G801" s="322"/>
      <c r="H801" s="322"/>
      <c r="I801" s="323" t="str">
        <f ca="1" t="shared" si="14"/>
        <v/>
      </c>
    </row>
    <row r="802" customHeight="1" spans="1:9">
      <c r="A802" s="318" t="str">
        <f ca="1">IF(AND(G802&lt;&gt;"",G802&gt;0),MAX(A$3:A801,MAX(转付款存档!A:A))+1,"")</f>
        <v/>
      </c>
      <c r="B802" s="319" t="s">
        <v>96</v>
      </c>
      <c r="C802" s="319" t="s">
        <v>96</v>
      </c>
      <c r="D802" s="320" t="str">
        <f ca="1">IF(B802&lt;&gt;"",IF(COUNTIF(账户资料!A:A,B802)=1,IF(B802="",0,VLOOKUP(B802,账户资料!A:B,2,FALSE)),"无此账户编码请备案后录入!"),"")</f>
        <v/>
      </c>
      <c r="E802" s="321" t="str">
        <f ca="1">IF(COUNTIF(账户资料!A:A,B802)=1,IF(B802="",0,VLOOKUP(B802,账户资料!A:C,3,FALSE)),"")</f>
        <v/>
      </c>
      <c r="F802" s="319" t="s">
        <v>96</v>
      </c>
      <c r="G802" s="322"/>
      <c r="H802" s="322"/>
      <c r="I802" s="323" t="str">
        <f ca="1" t="shared" si="14"/>
        <v/>
      </c>
    </row>
    <row r="803" customHeight="1" spans="1:9">
      <c r="A803" s="318" t="str">
        <f ca="1">IF(AND(G803&lt;&gt;"",G803&gt;0),MAX(A$3:A802,MAX(转付款存档!A:A))+1,"")</f>
        <v/>
      </c>
      <c r="B803" s="319" t="s">
        <v>96</v>
      </c>
      <c r="C803" s="319" t="s">
        <v>96</v>
      </c>
      <c r="D803" s="320" t="str">
        <f ca="1">IF(B803&lt;&gt;"",IF(COUNTIF(账户资料!A:A,B803)=1,IF(B803="",0,VLOOKUP(B803,账户资料!A:B,2,FALSE)),"无此账户编码请备案后录入!"),"")</f>
        <v/>
      </c>
      <c r="E803" s="321" t="str">
        <f ca="1">IF(COUNTIF(账户资料!A:A,B803)=1,IF(B803="",0,VLOOKUP(B803,账户资料!A:C,3,FALSE)),"")</f>
        <v/>
      </c>
      <c r="F803" s="319" t="s">
        <v>96</v>
      </c>
      <c r="G803" s="322"/>
      <c r="H803" s="322"/>
      <c r="I803" s="323" t="str">
        <f ca="1" t="shared" si="14"/>
        <v/>
      </c>
    </row>
    <row r="804" customHeight="1" spans="1:9">
      <c r="A804" s="318" t="str">
        <f ca="1">IF(AND(G804&lt;&gt;"",G804&gt;0),MAX(A$3:A803,MAX(转付款存档!A:A))+1,"")</f>
        <v/>
      </c>
      <c r="B804" s="319" t="s">
        <v>96</v>
      </c>
      <c r="C804" s="319" t="s">
        <v>96</v>
      </c>
      <c r="D804" s="320" t="str">
        <f ca="1">IF(B804&lt;&gt;"",IF(COUNTIF(账户资料!A:A,B804)=1,IF(B804="",0,VLOOKUP(B804,账户资料!A:B,2,FALSE)),"无此账户编码请备案后录入!"),"")</f>
        <v/>
      </c>
      <c r="E804" s="321" t="str">
        <f ca="1">IF(COUNTIF(账户资料!A:A,B804)=1,IF(B804="",0,VLOOKUP(B804,账户资料!A:C,3,FALSE)),"")</f>
        <v/>
      </c>
      <c r="F804" s="319" t="s">
        <v>96</v>
      </c>
      <c r="G804" s="322"/>
      <c r="H804" s="322"/>
      <c r="I804" s="323" t="str">
        <f ca="1" t="shared" si="14"/>
        <v/>
      </c>
    </row>
    <row r="805" customHeight="1" spans="1:9">
      <c r="A805" s="318" t="str">
        <f ca="1">IF(AND(G805&lt;&gt;"",G805&gt;0),MAX(A$3:A804,MAX(转付款存档!A:A))+1,"")</f>
        <v/>
      </c>
      <c r="B805" s="319" t="s">
        <v>96</v>
      </c>
      <c r="C805" s="319" t="s">
        <v>96</v>
      </c>
      <c r="D805" s="320" t="str">
        <f ca="1">IF(B805&lt;&gt;"",IF(COUNTIF(账户资料!A:A,B805)=1,IF(B805="",0,VLOOKUP(B805,账户资料!A:B,2,FALSE)),"无此账户编码请备案后录入!"),"")</f>
        <v/>
      </c>
      <c r="E805" s="321" t="str">
        <f ca="1">IF(COUNTIF(账户资料!A:A,B805)=1,IF(B805="",0,VLOOKUP(B805,账户资料!A:C,3,FALSE)),"")</f>
        <v/>
      </c>
      <c r="F805" s="319" t="s">
        <v>96</v>
      </c>
      <c r="G805" s="322"/>
      <c r="H805" s="322"/>
      <c r="I805" s="323" t="str">
        <f ca="1" t="shared" si="14"/>
        <v/>
      </c>
    </row>
    <row r="806" customHeight="1" spans="1:9">
      <c r="A806" s="318" t="str">
        <f ca="1">IF(AND(G806&lt;&gt;"",G806&gt;0),MAX(A$3:A805,MAX(转付款存档!A:A))+1,"")</f>
        <v/>
      </c>
      <c r="B806" s="319" t="s">
        <v>96</v>
      </c>
      <c r="C806" s="319" t="s">
        <v>96</v>
      </c>
      <c r="D806" s="320" t="str">
        <f ca="1">IF(B806&lt;&gt;"",IF(COUNTIF(账户资料!A:A,B806)=1,IF(B806="",0,VLOOKUP(B806,账户资料!A:B,2,FALSE)),"无此账户编码请备案后录入!"),"")</f>
        <v/>
      </c>
      <c r="E806" s="321" t="str">
        <f ca="1">IF(COUNTIF(账户资料!A:A,B806)=1,IF(B806="",0,VLOOKUP(B806,账户资料!A:C,3,FALSE)),"")</f>
        <v/>
      </c>
      <c r="F806" s="319" t="s">
        <v>96</v>
      </c>
      <c r="G806" s="322"/>
      <c r="H806" s="322"/>
      <c r="I806" s="323" t="str">
        <f ca="1" t="shared" si="14"/>
        <v/>
      </c>
    </row>
    <row r="807" customHeight="1" spans="1:9">
      <c r="A807" s="318" t="str">
        <f ca="1">IF(AND(G807&lt;&gt;"",G807&gt;0),MAX(A$3:A806,MAX(转付款存档!A:A))+1,"")</f>
        <v/>
      </c>
      <c r="B807" s="319" t="s">
        <v>96</v>
      </c>
      <c r="C807" s="319" t="s">
        <v>96</v>
      </c>
      <c r="D807" s="320" t="str">
        <f ca="1">IF(B807&lt;&gt;"",IF(COUNTIF(账户资料!A:A,B807)=1,IF(B807="",0,VLOOKUP(B807,账户资料!A:B,2,FALSE)),"无此账户编码请备案后录入!"),"")</f>
        <v/>
      </c>
      <c r="E807" s="321" t="str">
        <f ca="1">IF(COUNTIF(账户资料!A:A,B807)=1,IF(B807="",0,VLOOKUP(B807,账户资料!A:C,3,FALSE)),"")</f>
        <v/>
      </c>
      <c r="F807" s="319" t="s">
        <v>96</v>
      </c>
      <c r="G807" s="322"/>
      <c r="H807" s="322"/>
      <c r="I807" s="323" t="str">
        <f ca="1" t="shared" si="14"/>
        <v/>
      </c>
    </row>
    <row r="808" customHeight="1" spans="1:9">
      <c r="A808" s="318" t="str">
        <f ca="1">IF(AND(G808&lt;&gt;"",G808&gt;0),MAX(A$3:A807,MAX(转付款存档!A:A))+1,"")</f>
        <v/>
      </c>
      <c r="B808" s="319" t="s">
        <v>96</v>
      </c>
      <c r="C808" s="319" t="s">
        <v>96</v>
      </c>
      <c r="D808" s="320" t="str">
        <f ca="1">IF(B808&lt;&gt;"",IF(COUNTIF(账户资料!A:A,B808)=1,IF(B808="",0,VLOOKUP(B808,账户资料!A:B,2,FALSE)),"无此账户编码请备案后录入!"),"")</f>
        <v/>
      </c>
      <c r="E808" s="321" t="str">
        <f ca="1">IF(COUNTIF(账户资料!A:A,B808)=1,IF(B808="",0,VLOOKUP(B808,账户资料!A:C,3,FALSE)),"")</f>
        <v/>
      </c>
      <c r="F808" s="319" t="s">
        <v>96</v>
      </c>
      <c r="G808" s="322"/>
      <c r="H808" s="322"/>
      <c r="I808" s="323" t="str">
        <f ca="1" t="shared" si="14"/>
        <v/>
      </c>
    </row>
    <row r="809" customHeight="1" spans="1:9">
      <c r="A809" s="318" t="str">
        <f ca="1">IF(AND(G809&lt;&gt;"",G809&gt;0),MAX(A$3:A808,MAX(转付款存档!A:A))+1,"")</f>
        <v/>
      </c>
      <c r="B809" s="319" t="s">
        <v>96</v>
      </c>
      <c r="C809" s="319" t="s">
        <v>96</v>
      </c>
      <c r="D809" s="320" t="str">
        <f ca="1">IF(B809&lt;&gt;"",IF(COUNTIF(账户资料!A:A,B809)=1,IF(B809="",0,VLOOKUP(B809,账户资料!A:B,2,FALSE)),"无此账户编码请备案后录入!"),"")</f>
        <v/>
      </c>
      <c r="E809" s="321" t="str">
        <f ca="1">IF(COUNTIF(账户资料!A:A,B809)=1,IF(B809="",0,VLOOKUP(B809,账户资料!A:C,3,FALSE)),"")</f>
        <v/>
      </c>
      <c r="F809" s="319" t="s">
        <v>96</v>
      </c>
      <c r="G809" s="322"/>
      <c r="H809" s="322"/>
      <c r="I809" s="323" t="str">
        <f ca="1" t="shared" si="14"/>
        <v/>
      </c>
    </row>
    <row r="810" customHeight="1" spans="1:9">
      <c r="A810" s="318" t="str">
        <f ca="1">IF(AND(G810&lt;&gt;"",G810&gt;0),MAX(A$3:A809,MAX(转付款存档!A:A))+1,"")</f>
        <v/>
      </c>
      <c r="B810" s="319" t="s">
        <v>96</v>
      </c>
      <c r="C810" s="319" t="s">
        <v>96</v>
      </c>
      <c r="D810" s="320" t="str">
        <f ca="1">IF(B810&lt;&gt;"",IF(COUNTIF(账户资料!A:A,B810)=1,IF(B810="",0,VLOOKUP(B810,账户资料!A:B,2,FALSE)),"无此账户编码请备案后录入!"),"")</f>
        <v/>
      </c>
      <c r="E810" s="321" t="str">
        <f ca="1">IF(COUNTIF(账户资料!A:A,B810)=1,IF(B810="",0,VLOOKUP(B810,账户资料!A:C,3,FALSE)),"")</f>
        <v/>
      </c>
      <c r="F810" s="319" t="s">
        <v>96</v>
      </c>
      <c r="G810" s="322"/>
      <c r="H810" s="322"/>
      <c r="I810" s="323" t="str">
        <f ca="1" t="shared" si="14"/>
        <v/>
      </c>
    </row>
    <row r="811" customHeight="1" spans="1:9">
      <c r="A811" s="318" t="str">
        <f ca="1">IF(AND(G811&lt;&gt;"",G811&gt;0),MAX(A$3:A810,MAX(转付款存档!A:A))+1,"")</f>
        <v/>
      </c>
      <c r="B811" s="319" t="s">
        <v>96</v>
      </c>
      <c r="C811" s="319" t="s">
        <v>96</v>
      </c>
      <c r="D811" s="320" t="str">
        <f ca="1">IF(B811&lt;&gt;"",IF(COUNTIF(账户资料!A:A,B811)=1,IF(B811="",0,VLOOKUP(B811,账户资料!A:B,2,FALSE)),"无此账户编码请备案后录入!"),"")</f>
        <v/>
      </c>
      <c r="E811" s="321" t="str">
        <f ca="1">IF(COUNTIF(账户资料!A:A,B811)=1,IF(B811="",0,VLOOKUP(B811,账户资料!A:C,3,FALSE)),"")</f>
        <v/>
      </c>
      <c r="F811" s="319" t="s">
        <v>96</v>
      </c>
      <c r="G811" s="322"/>
      <c r="H811" s="322"/>
      <c r="I811" s="323" t="str">
        <f ca="1" t="shared" si="14"/>
        <v/>
      </c>
    </row>
    <row r="812" customHeight="1" spans="1:9">
      <c r="A812" s="318" t="str">
        <f ca="1">IF(AND(G812&lt;&gt;"",G812&gt;0),MAX(A$3:A811,MAX(转付款存档!A:A))+1,"")</f>
        <v/>
      </c>
      <c r="B812" s="319" t="s">
        <v>96</v>
      </c>
      <c r="C812" s="319" t="s">
        <v>96</v>
      </c>
      <c r="D812" s="320" t="str">
        <f ca="1">IF(B812&lt;&gt;"",IF(COUNTIF(账户资料!A:A,B812)=1,IF(B812="",0,VLOOKUP(B812,账户资料!A:B,2,FALSE)),"无此账户编码请备案后录入!"),"")</f>
        <v/>
      </c>
      <c r="E812" s="321" t="str">
        <f ca="1">IF(COUNTIF(账户资料!A:A,B812)=1,IF(B812="",0,VLOOKUP(B812,账户资料!A:C,3,FALSE)),"")</f>
        <v/>
      </c>
      <c r="F812" s="319" t="s">
        <v>96</v>
      </c>
      <c r="G812" s="322"/>
      <c r="H812" s="322"/>
      <c r="I812" s="323" t="str">
        <f ca="1" t="shared" si="14"/>
        <v/>
      </c>
    </row>
    <row r="813" customHeight="1" spans="1:9">
      <c r="A813" s="318" t="str">
        <f ca="1">IF(AND(G813&lt;&gt;"",G813&gt;0),MAX(A$3:A812,MAX(转付款存档!A:A))+1,"")</f>
        <v/>
      </c>
      <c r="B813" s="319" t="s">
        <v>96</v>
      </c>
      <c r="C813" s="319" t="s">
        <v>96</v>
      </c>
      <c r="D813" s="320" t="str">
        <f ca="1">IF(B813&lt;&gt;"",IF(COUNTIF(账户资料!A:A,B813)=1,IF(B813="",0,VLOOKUP(B813,账户资料!A:B,2,FALSE)),"无此账户编码请备案后录入!"),"")</f>
        <v/>
      </c>
      <c r="E813" s="321" t="str">
        <f ca="1">IF(COUNTIF(账户资料!A:A,B813)=1,IF(B813="",0,VLOOKUP(B813,账户资料!A:C,3,FALSE)),"")</f>
        <v/>
      </c>
      <c r="F813" s="319" t="s">
        <v>96</v>
      </c>
      <c r="G813" s="322"/>
      <c r="H813" s="322"/>
      <c r="I813" s="323" t="str">
        <f ca="1" t="shared" si="14"/>
        <v/>
      </c>
    </row>
    <row r="814" customHeight="1" spans="1:9">
      <c r="A814" s="318" t="str">
        <f ca="1">IF(AND(G814&lt;&gt;"",G814&gt;0),MAX(A$3:A813,MAX(转付款存档!A:A))+1,"")</f>
        <v/>
      </c>
      <c r="B814" s="319" t="s">
        <v>96</v>
      </c>
      <c r="C814" s="319" t="s">
        <v>96</v>
      </c>
      <c r="D814" s="320" t="str">
        <f ca="1">IF(B814&lt;&gt;"",IF(COUNTIF(账户资料!A:A,B814)=1,IF(B814="",0,VLOOKUP(B814,账户资料!A:B,2,FALSE)),"无此账户编码请备案后录入!"),"")</f>
        <v/>
      </c>
      <c r="E814" s="321" t="str">
        <f ca="1">IF(COUNTIF(账户资料!A:A,B814)=1,IF(B814="",0,VLOOKUP(B814,账户资料!A:C,3,FALSE)),"")</f>
        <v/>
      </c>
      <c r="F814" s="319" t="s">
        <v>96</v>
      </c>
      <c r="G814" s="322"/>
      <c r="H814" s="322"/>
      <c r="I814" s="323" t="str">
        <f ca="1" t="shared" si="14"/>
        <v/>
      </c>
    </row>
    <row r="815" customHeight="1" spans="1:9">
      <c r="A815" s="318" t="str">
        <f ca="1">IF(AND(G815&lt;&gt;"",G815&gt;0),MAX(A$3:A814,MAX(转付款存档!A:A))+1,"")</f>
        <v/>
      </c>
      <c r="B815" s="319" t="s">
        <v>96</v>
      </c>
      <c r="C815" s="319" t="s">
        <v>96</v>
      </c>
      <c r="D815" s="320" t="str">
        <f ca="1">IF(B815&lt;&gt;"",IF(COUNTIF(账户资料!A:A,B815)=1,IF(B815="",0,VLOOKUP(B815,账户资料!A:B,2,FALSE)),"无此账户编码请备案后录入!"),"")</f>
        <v/>
      </c>
      <c r="E815" s="321" t="str">
        <f ca="1">IF(COUNTIF(账户资料!A:A,B815)=1,IF(B815="",0,VLOOKUP(B815,账户资料!A:C,3,FALSE)),"")</f>
        <v/>
      </c>
      <c r="F815" s="319" t="s">
        <v>96</v>
      </c>
      <c r="G815" s="322"/>
      <c r="H815" s="322"/>
      <c r="I815" s="323" t="str">
        <f ca="1" t="shared" si="14"/>
        <v/>
      </c>
    </row>
    <row r="816" customHeight="1" spans="1:9">
      <c r="A816" s="318" t="str">
        <f ca="1">IF(AND(G816&lt;&gt;"",G816&gt;0),MAX(A$3:A815,MAX(转付款存档!A:A))+1,"")</f>
        <v/>
      </c>
      <c r="B816" s="319" t="s">
        <v>96</v>
      </c>
      <c r="C816" s="319" t="s">
        <v>96</v>
      </c>
      <c r="D816" s="320" t="str">
        <f ca="1">IF(B816&lt;&gt;"",IF(COUNTIF(账户资料!A:A,B816)=1,IF(B816="",0,VLOOKUP(B816,账户资料!A:B,2,FALSE)),"无此账户编码请备案后录入!"),"")</f>
        <v/>
      </c>
      <c r="E816" s="321" t="str">
        <f ca="1">IF(COUNTIF(账户资料!A:A,B816)=1,IF(B816="",0,VLOOKUP(B816,账户资料!A:C,3,FALSE)),"")</f>
        <v/>
      </c>
      <c r="F816" s="319" t="s">
        <v>96</v>
      </c>
      <c r="G816" s="322"/>
      <c r="H816" s="322"/>
      <c r="I816" s="323" t="str">
        <f ca="1" t="shared" si="14"/>
        <v/>
      </c>
    </row>
    <row r="817" customHeight="1" spans="1:9">
      <c r="A817" s="318" t="str">
        <f ca="1">IF(AND(G817&lt;&gt;"",G817&gt;0),MAX(A$3:A816,MAX(转付款存档!A:A))+1,"")</f>
        <v/>
      </c>
      <c r="B817" s="319" t="s">
        <v>96</v>
      </c>
      <c r="C817" s="319" t="s">
        <v>96</v>
      </c>
      <c r="D817" s="320" t="str">
        <f ca="1">IF(B817&lt;&gt;"",IF(COUNTIF(账户资料!A:A,B817)=1,IF(B817="",0,VLOOKUP(B817,账户资料!A:B,2,FALSE)),"无此账户编码请备案后录入!"),"")</f>
        <v/>
      </c>
      <c r="E817" s="321" t="str">
        <f ca="1">IF(COUNTIF(账户资料!A:A,B817)=1,IF(B817="",0,VLOOKUP(B817,账户资料!A:C,3,FALSE)),"")</f>
        <v/>
      </c>
      <c r="F817" s="319" t="s">
        <v>96</v>
      </c>
      <c r="G817" s="322"/>
      <c r="H817" s="322"/>
      <c r="I817" s="323" t="str">
        <f ca="1" t="shared" si="14"/>
        <v/>
      </c>
    </row>
    <row r="818" customHeight="1" spans="1:9">
      <c r="A818" s="318" t="str">
        <f ca="1">IF(AND(G818&lt;&gt;"",G818&gt;0),MAX(A$3:A817,MAX(转付款存档!A:A))+1,"")</f>
        <v/>
      </c>
      <c r="B818" s="319" t="s">
        <v>96</v>
      </c>
      <c r="C818" s="319" t="s">
        <v>96</v>
      </c>
      <c r="D818" s="320" t="str">
        <f ca="1">IF(B818&lt;&gt;"",IF(COUNTIF(账户资料!A:A,B818)=1,IF(B818="",0,VLOOKUP(B818,账户资料!A:B,2,FALSE)),"无此账户编码请备案后录入!"),"")</f>
        <v/>
      </c>
      <c r="E818" s="321" t="str">
        <f ca="1">IF(COUNTIF(账户资料!A:A,B818)=1,IF(B818="",0,VLOOKUP(B818,账户资料!A:C,3,FALSE)),"")</f>
        <v/>
      </c>
      <c r="F818" s="319" t="s">
        <v>96</v>
      </c>
      <c r="G818" s="322"/>
      <c r="H818" s="322"/>
      <c r="I818" s="323" t="str">
        <f ca="1" t="shared" si="14"/>
        <v/>
      </c>
    </row>
    <row r="819" customHeight="1" spans="1:9">
      <c r="A819" s="318" t="str">
        <f ca="1">IF(AND(G819&lt;&gt;"",G819&gt;0),MAX(A$3:A818,MAX(转付款存档!A:A))+1,"")</f>
        <v/>
      </c>
      <c r="B819" s="319" t="s">
        <v>96</v>
      </c>
      <c r="C819" s="319" t="s">
        <v>96</v>
      </c>
      <c r="D819" s="320" t="str">
        <f ca="1">IF(B819&lt;&gt;"",IF(COUNTIF(账户资料!A:A,B819)=1,IF(B819="",0,VLOOKUP(B819,账户资料!A:B,2,FALSE)),"无此账户编码请备案后录入!"),"")</f>
        <v/>
      </c>
      <c r="E819" s="321" t="str">
        <f ca="1">IF(COUNTIF(账户资料!A:A,B819)=1,IF(B819="",0,VLOOKUP(B819,账户资料!A:C,3,FALSE)),"")</f>
        <v/>
      </c>
      <c r="F819" s="319" t="s">
        <v>96</v>
      </c>
      <c r="G819" s="322"/>
      <c r="H819" s="322"/>
      <c r="I819" s="323" t="str">
        <f ca="1" t="shared" si="14"/>
        <v/>
      </c>
    </row>
    <row r="820" customHeight="1" spans="1:9">
      <c r="A820" s="318" t="str">
        <f ca="1">IF(AND(G820&lt;&gt;"",G820&gt;0),MAX(A$3:A819,MAX(转付款存档!A:A))+1,"")</f>
        <v/>
      </c>
      <c r="B820" s="319" t="s">
        <v>96</v>
      </c>
      <c r="C820" s="319" t="s">
        <v>96</v>
      </c>
      <c r="D820" s="320" t="str">
        <f ca="1">IF(B820&lt;&gt;"",IF(COUNTIF(账户资料!A:A,B820)=1,IF(B820="",0,VLOOKUP(B820,账户资料!A:B,2,FALSE)),"无此账户编码请备案后录入!"),"")</f>
        <v/>
      </c>
      <c r="E820" s="321" t="str">
        <f ca="1">IF(COUNTIF(账户资料!A:A,B820)=1,IF(B820="",0,VLOOKUP(B820,账户资料!A:C,3,FALSE)),"")</f>
        <v/>
      </c>
      <c r="F820" s="319" t="s">
        <v>96</v>
      </c>
      <c r="G820" s="322"/>
      <c r="H820" s="322"/>
      <c r="I820" s="323" t="str">
        <f ca="1" t="shared" si="14"/>
        <v/>
      </c>
    </row>
    <row r="821" customHeight="1" spans="1:9">
      <c r="A821" s="318" t="str">
        <f ca="1">IF(AND(G821&lt;&gt;"",G821&gt;0),MAX(A$3:A820,MAX(转付款存档!A:A))+1,"")</f>
        <v/>
      </c>
      <c r="B821" s="319" t="s">
        <v>96</v>
      </c>
      <c r="C821" s="319" t="s">
        <v>96</v>
      </c>
      <c r="D821" s="320" t="str">
        <f ca="1">IF(B821&lt;&gt;"",IF(COUNTIF(账户资料!A:A,B821)=1,IF(B821="",0,VLOOKUP(B821,账户资料!A:B,2,FALSE)),"无此账户编码请备案后录入!"),"")</f>
        <v/>
      </c>
      <c r="E821" s="321" t="str">
        <f ca="1">IF(COUNTIF(账户资料!A:A,B821)=1,IF(B821="",0,VLOOKUP(B821,账户资料!A:C,3,FALSE)),"")</f>
        <v/>
      </c>
      <c r="F821" s="319" t="s">
        <v>96</v>
      </c>
      <c r="G821" s="322"/>
      <c r="H821" s="322"/>
      <c r="I821" s="323" t="str">
        <f ca="1" t="shared" si="14"/>
        <v/>
      </c>
    </row>
    <row r="822" customHeight="1" spans="1:9">
      <c r="A822" s="318" t="str">
        <f ca="1">IF(AND(G822&lt;&gt;"",G822&gt;0),MAX(A$3:A821,MAX(转付款存档!A:A))+1,"")</f>
        <v/>
      </c>
      <c r="B822" s="319" t="s">
        <v>96</v>
      </c>
      <c r="C822" s="319" t="s">
        <v>96</v>
      </c>
      <c r="D822" s="320" t="str">
        <f ca="1">IF(B822&lt;&gt;"",IF(COUNTIF(账户资料!A:A,B822)=1,IF(B822="",0,VLOOKUP(B822,账户资料!A:B,2,FALSE)),"无此账户编码请备案后录入!"),"")</f>
        <v/>
      </c>
      <c r="E822" s="321" t="str">
        <f ca="1">IF(COUNTIF(账户资料!A:A,B822)=1,IF(B822="",0,VLOOKUP(B822,账户资料!A:C,3,FALSE)),"")</f>
        <v/>
      </c>
      <c r="F822" s="319" t="s">
        <v>96</v>
      </c>
      <c r="G822" s="322"/>
      <c r="H822" s="322"/>
      <c r="I822" s="323" t="str">
        <f ca="1" t="shared" si="14"/>
        <v/>
      </c>
    </row>
    <row r="823" customHeight="1" spans="1:9">
      <c r="A823" s="318" t="str">
        <f ca="1">IF(AND(G823&lt;&gt;"",G823&gt;0),MAX(A$3:A822,MAX(转付款存档!A:A))+1,"")</f>
        <v/>
      </c>
      <c r="B823" s="319" t="s">
        <v>96</v>
      </c>
      <c r="C823" s="319" t="s">
        <v>96</v>
      </c>
      <c r="D823" s="320" t="str">
        <f ca="1">IF(B823&lt;&gt;"",IF(COUNTIF(账户资料!A:A,B823)=1,IF(B823="",0,VLOOKUP(B823,账户资料!A:B,2,FALSE)),"无此账户编码请备案后录入!"),"")</f>
        <v/>
      </c>
      <c r="E823" s="321" t="str">
        <f ca="1">IF(COUNTIF(账户资料!A:A,B823)=1,IF(B823="",0,VLOOKUP(B823,账户资料!A:C,3,FALSE)),"")</f>
        <v/>
      </c>
      <c r="F823" s="319" t="s">
        <v>96</v>
      </c>
      <c r="G823" s="322"/>
      <c r="H823" s="322"/>
      <c r="I823" s="323" t="str">
        <f ca="1" t="shared" si="14"/>
        <v/>
      </c>
    </row>
    <row r="824" customHeight="1" spans="1:9">
      <c r="A824" s="318" t="str">
        <f ca="1">IF(AND(G824&lt;&gt;"",G824&gt;0),MAX(A$3:A823,MAX(转付款存档!A:A))+1,"")</f>
        <v/>
      </c>
      <c r="B824" s="319" t="s">
        <v>96</v>
      </c>
      <c r="C824" s="319" t="s">
        <v>96</v>
      </c>
      <c r="D824" s="320" t="str">
        <f ca="1">IF(B824&lt;&gt;"",IF(COUNTIF(账户资料!A:A,B824)=1,IF(B824="",0,VLOOKUP(B824,账户资料!A:B,2,FALSE)),"无此账户编码请备案后录入!"),"")</f>
        <v/>
      </c>
      <c r="E824" s="321" t="str">
        <f ca="1">IF(COUNTIF(账户资料!A:A,B824)=1,IF(B824="",0,VLOOKUP(B824,账户资料!A:C,3,FALSE)),"")</f>
        <v/>
      </c>
      <c r="F824" s="319" t="s">
        <v>96</v>
      </c>
      <c r="G824" s="322"/>
      <c r="H824" s="322"/>
      <c r="I824" s="323" t="str">
        <f ca="1" t="shared" si="14"/>
        <v/>
      </c>
    </row>
    <row r="825" customHeight="1" spans="1:9">
      <c r="A825" s="318" t="str">
        <f ca="1">IF(AND(G825&lt;&gt;"",G825&gt;0),MAX(A$3:A824,MAX(转付款存档!A:A))+1,"")</f>
        <v/>
      </c>
      <c r="B825" s="319" t="s">
        <v>96</v>
      </c>
      <c r="C825" s="319" t="s">
        <v>96</v>
      </c>
      <c r="D825" s="320" t="str">
        <f ca="1">IF(B825&lt;&gt;"",IF(COUNTIF(账户资料!A:A,B825)=1,IF(B825="",0,VLOOKUP(B825,账户资料!A:B,2,FALSE)),"无此账户编码请备案后录入!"),"")</f>
        <v/>
      </c>
      <c r="E825" s="321" t="str">
        <f ca="1">IF(COUNTIF(账户资料!A:A,B825)=1,IF(B825="",0,VLOOKUP(B825,账户资料!A:C,3,FALSE)),"")</f>
        <v/>
      </c>
      <c r="F825" s="319" t="s">
        <v>96</v>
      </c>
      <c r="G825" s="322"/>
      <c r="H825" s="322"/>
      <c r="I825" s="323" t="str">
        <f ca="1" t="shared" si="14"/>
        <v/>
      </c>
    </row>
    <row r="826" customHeight="1" spans="1:9">
      <c r="A826" s="318" t="str">
        <f ca="1">IF(AND(G826&lt;&gt;"",G826&gt;0),MAX(A$3:A825,MAX(转付款存档!A:A))+1,"")</f>
        <v/>
      </c>
      <c r="B826" s="319" t="s">
        <v>96</v>
      </c>
      <c r="C826" s="319" t="s">
        <v>96</v>
      </c>
      <c r="D826" s="320" t="str">
        <f ca="1">IF(B826&lt;&gt;"",IF(COUNTIF(账户资料!A:A,B826)=1,IF(B826="",0,VLOOKUP(B826,账户资料!A:B,2,FALSE)),"无此账户编码请备案后录入!"),"")</f>
        <v/>
      </c>
      <c r="E826" s="321" t="str">
        <f ca="1">IF(COUNTIF(账户资料!A:A,B826)=1,IF(B826="",0,VLOOKUP(B826,账户资料!A:C,3,FALSE)),"")</f>
        <v/>
      </c>
      <c r="F826" s="319" t="s">
        <v>96</v>
      </c>
      <c r="G826" s="322"/>
      <c r="H826" s="322"/>
      <c r="I826" s="323" t="str">
        <f ca="1" t="shared" si="14"/>
        <v/>
      </c>
    </row>
    <row r="827" customHeight="1" spans="1:9">
      <c r="A827" s="318" t="str">
        <f ca="1">IF(AND(G827&lt;&gt;"",G827&gt;0),MAX(A$3:A826,MAX(转付款存档!A:A))+1,"")</f>
        <v/>
      </c>
      <c r="B827" s="319" t="s">
        <v>96</v>
      </c>
      <c r="C827" s="319" t="s">
        <v>96</v>
      </c>
      <c r="D827" s="320" t="str">
        <f ca="1">IF(B827&lt;&gt;"",IF(COUNTIF(账户资料!A:A,B827)=1,IF(B827="",0,VLOOKUP(B827,账户资料!A:B,2,FALSE)),"无此账户编码请备案后录入!"),"")</f>
        <v/>
      </c>
      <c r="E827" s="321" t="str">
        <f ca="1">IF(COUNTIF(账户资料!A:A,B827)=1,IF(B827="",0,VLOOKUP(B827,账户资料!A:C,3,FALSE)),"")</f>
        <v/>
      </c>
      <c r="F827" s="319" t="s">
        <v>96</v>
      </c>
      <c r="G827" s="322"/>
      <c r="H827" s="322"/>
      <c r="I827" s="323" t="str">
        <f ca="1" t="shared" si="14"/>
        <v/>
      </c>
    </row>
    <row r="828" customHeight="1" spans="1:9">
      <c r="A828" s="318" t="str">
        <f ca="1">IF(AND(G828&lt;&gt;"",G828&gt;0),MAX(A$3:A827,MAX(转付款存档!A:A))+1,"")</f>
        <v/>
      </c>
      <c r="B828" s="319" t="s">
        <v>96</v>
      </c>
      <c r="C828" s="319" t="s">
        <v>96</v>
      </c>
      <c r="D828" s="320" t="str">
        <f ca="1">IF(B828&lt;&gt;"",IF(COUNTIF(账户资料!A:A,B828)=1,IF(B828="",0,VLOOKUP(B828,账户资料!A:B,2,FALSE)),"无此账户编码请备案后录入!"),"")</f>
        <v/>
      </c>
      <c r="E828" s="321" t="str">
        <f ca="1">IF(COUNTIF(账户资料!A:A,B828)=1,IF(B828="",0,VLOOKUP(B828,账户资料!A:C,3,FALSE)),"")</f>
        <v/>
      </c>
      <c r="F828" s="319" t="s">
        <v>96</v>
      </c>
      <c r="G828" s="322"/>
      <c r="H828" s="322"/>
      <c r="I828" s="323" t="str">
        <f ca="1" t="shared" si="14"/>
        <v/>
      </c>
    </row>
    <row r="829" customHeight="1" spans="1:9">
      <c r="A829" s="318" t="str">
        <f ca="1">IF(AND(G829&lt;&gt;"",G829&gt;0),MAX(A$3:A828,MAX(转付款存档!A:A))+1,"")</f>
        <v/>
      </c>
      <c r="B829" s="319" t="s">
        <v>96</v>
      </c>
      <c r="C829" s="319" t="s">
        <v>96</v>
      </c>
      <c r="D829" s="320" t="str">
        <f ca="1">IF(B829&lt;&gt;"",IF(COUNTIF(账户资料!A:A,B829)=1,IF(B829="",0,VLOOKUP(B829,账户资料!A:B,2,FALSE)),"无此账户编码请备案后录入!"),"")</f>
        <v/>
      </c>
      <c r="E829" s="321" t="str">
        <f ca="1">IF(COUNTIF(账户资料!A:A,B829)=1,IF(B829="",0,VLOOKUP(B829,账户资料!A:C,3,FALSE)),"")</f>
        <v/>
      </c>
      <c r="F829" s="319" t="s">
        <v>96</v>
      </c>
      <c r="G829" s="322"/>
      <c r="H829" s="322"/>
      <c r="I829" s="323" t="str">
        <f ca="1" t="shared" si="14"/>
        <v/>
      </c>
    </row>
    <row r="830" customHeight="1" spans="1:9">
      <c r="A830" s="318" t="str">
        <f ca="1">IF(AND(G830&lt;&gt;"",G830&gt;0),MAX(A$3:A829,MAX(转付款存档!A:A))+1,"")</f>
        <v/>
      </c>
      <c r="B830" s="319" t="s">
        <v>96</v>
      </c>
      <c r="C830" s="319" t="s">
        <v>96</v>
      </c>
      <c r="D830" s="320" t="str">
        <f ca="1">IF(B830&lt;&gt;"",IF(COUNTIF(账户资料!A:A,B830)=1,IF(B830="",0,VLOOKUP(B830,账户资料!A:B,2,FALSE)),"无此账户编码请备案后录入!"),"")</f>
        <v/>
      </c>
      <c r="E830" s="321" t="str">
        <f ca="1">IF(COUNTIF(账户资料!A:A,B830)=1,IF(B830="",0,VLOOKUP(B830,账户资料!A:C,3,FALSE)),"")</f>
        <v/>
      </c>
      <c r="F830" s="319" t="s">
        <v>96</v>
      </c>
      <c r="G830" s="322"/>
      <c r="H830" s="322"/>
      <c r="I830" s="323" t="str">
        <f ca="1" t="shared" si="14"/>
        <v/>
      </c>
    </row>
    <row r="831" customHeight="1" spans="1:9">
      <c r="A831" s="318" t="str">
        <f ca="1">IF(AND(G831&lt;&gt;"",G831&gt;0),MAX(A$3:A830,MAX(转付款存档!A:A))+1,"")</f>
        <v/>
      </c>
      <c r="B831" s="319" t="s">
        <v>96</v>
      </c>
      <c r="C831" s="319" t="s">
        <v>96</v>
      </c>
      <c r="D831" s="320" t="str">
        <f ca="1">IF(B831&lt;&gt;"",IF(COUNTIF(账户资料!A:A,B831)=1,IF(B831="",0,VLOOKUP(B831,账户资料!A:B,2,FALSE)),"无此账户编码请备案后录入!"),"")</f>
        <v/>
      </c>
      <c r="E831" s="321" t="str">
        <f ca="1">IF(COUNTIF(账户资料!A:A,B831)=1,IF(B831="",0,VLOOKUP(B831,账户资料!A:C,3,FALSE)),"")</f>
        <v/>
      </c>
      <c r="F831" s="319" t="s">
        <v>96</v>
      </c>
      <c r="G831" s="322"/>
      <c r="H831" s="322"/>
      <c r="I831" s="323" t="str">
        <f ca="1" t="shared" si="14"/>
        <v/>
      </c>
    </row>
    <row r="832" customHeight="1" spans="1:9">
      <c r="A832" s="318" t="str">
        <f ca="1">IF(AND(G832&lt;&gt;"",G832&gt;0),MAX(A$3:A831,MAX(转付款存档!A:A))+1,"")</f>
        <v/>
      </c>
      <c r="B832" s="319" t="s">
        <v>96</v>
      </c>
      <c r="C832" s="319" t="s">
        <v>96</v>
      </c>
      <c r="D832" s="320" t="str">
        <f ca="1">IF(B832&lt;&gt;"",IF(COUNTIF(账户资料!A:A,B832)=1,IF(B832="",0,VLOOKUP(B832,账户资料!A:B,2,FALSE)),"无此账户编码请备案后录入!"),"")</f>
        <v/>
      </c>
      <c r="E832" s="321" t="str">
        <f ca="1">IF(COUNTIF(账户资料!A:A,B832)=1,IF(B832="",0,VLOOKUP(B832,账户资料!A:C,3,FALSE)),"")</f>
        <v/>
      </c>
      <c r="F832" s="319" t="s">
        <v>96</v>
      </c>
      <c r="G832" s="322"/>
      <c r="H832" s="322"/>
      <c r="I832" s="323" t="str">
        <f ca="1" t="shared" si="14"/>
        <v/>
      </c>
    </row>
    <row r="833" customHeight="1" spans="1:9">
      <c r="A833" s="318" t="str">
        <f ca="1">IF(AND(G833&lt;&gt;"",G833&gt;0),MAX(A$3:A832,MAX(转付款存档!A:A))+1,"")</f>
        <v/>
      </c>
      <c r="B833" s="319" t="s">
        <v>96</v>
      </c>
      <c r="C833" s="319" t="s">
        <v>96</v>
      </c>
      <c r="D833" s="320" t="str">
        <f ca="1">IF(B833&lt;&gt;"",IF(COUNTIF(账户资料!A:A,B833)=1,IF(B833="",0,VLOOKUP(B833,账户资料!A:B,2,FALSE)),"无此账户编码请备案后录入!"),"")</f>
        <v/>
      </c>
      <c r="E833" s="321" t="str">
        <f ca="1">IF(COUNTIF(账户资料!A:A,B833)=1,IF(B833="",0,VLOOKUP(B833,账户资料!A:C,3,FALSE)),"")</f>
        <v/>
      </c>
      <c r="F833" s="319" t="s">
        <v>96</v>
      </c>
      <c r="G833" s="322"/>
      <c r="H833" s="322"/>
      <c r="I833" s="323" t="str">
        <f ca="1" t="shared" si="14"/>
        <v/>
      </c>
    </row>
    <row r="834" customHeight="1" spans="1:9">
      <c r="A834" s="318" t="str">
        <f ca="1">IF(AND(G834&lt;&gt;"",G834&gt;0),MAX(A$3:A833,MAX(转付款存档!A:A))+1,"")</f>
        <v/>
      </c>
      <c r="B834" s="319" t="s">
        <v>96</v>
      </c>
      <c r="C834" s="319" t="s">
        <v>96</v>
      </c>
      <c r="D834" s="320" t="str">
        <f ca="1">IF(B834&lt;&gt;"",IF(COUNTIF(账户资料!A:A,B834)=1,IF(B834="",0,VLOOKUP(B834,账户资料!A:B,2,FALSE)),"无此账户编码请备案后录入!"),"")</f>
        <v/>
      </c>
      <c r="E834" s="321" t="str">
        <f ca="1">IF(COUNTIF(账户资料!A:A,B834)=1,IF(B834="",0,VLOOKUP(B834,账户资料!A:C,3,FALSE)),"")</f>
        <v/>
      </c>
      <c r="F834" s="319" t="s">
        <v>96</v>
      </c>
      <c r="G834" s="322"/>
      <c r="H834" s="322"/>
      <c r="I834" s="323" t="str">
        <f ca="1" t="shared" si="14"/>
        <v/>
      </c>
    </row>
    <row r="835" customHeight="1" spans="1:9">
      <c r="A835" s="318" t="str">
        <f ca="1">IF(AND(G835&lt;&gt;"",G835&gt;0),MAX(A$3:A834,MAX(转付款存档!A:A))+1,"")</f>
        <v/>
      </c>
      <c r="B835" s="319" t="s">
        <v>96</v>
      </c>
      <c r="C835" s="319" t="s">
        <v>96</v>
      </c>
      <c r="D835" s="320" t="str">
        <f ca="1">IF(B835&lt;&gt;"",IF(COUNTIF(账户资料!A:A,B835)=1,IF(B835="",0,VLOOKUP(B835,账户资料!A:B,2,FALSE)),"无此账户编码请备案后录入!"),"")</f>
        <v/>
      </c>
      <c r="E835" s="321" t="str">
        <f ca="1">IF(COUNTIF(账户资料!A:A,B835)=1,IF(B835="",0,VLOOKUP(B835,账户资料!A:C,3,FALSE)),"")</f>
        <v/>
      </c>
      <c r="F835" s="319" t="s">
        <v>96</v>
      </c>
      <c r="G835" s="322"/>
      <c r="H835" s="322"/>
      <c r="I835" s="323" t="str">
        <f ca="1" t="shared" si="14"/>
        <v/>
      </c>
    </row>
    <row r="836" customHeight="1" spans="1:9">
      <c r="A836" s="318" t="str">
        <f ca="1">IF(AND(G836&lt;&gt;"",G836&gt;0),MAX(A$3:A835,MAX(转付款存档!A:A))+1,"")</f>
        <v/>
      </c>
      <c r="B836" s="319" t="s">
        <v>96</v>
      </c>
      <c r="C836" s="319" t="s">
        <v>96</v>
      </c>
      <c r="D836" s="320" t="str">
        <f ca="1">IF(B836&lt;&gt;"",IF(COUNTIF(账户资料!A:A,B836)=1,IF(B836="",0,VLOOKUP(B836,账户资料!A:B,2,FALSE)),"无此账户编码请备案后录入!"),"")</f>
        <v/>
      </c>
      <c r="E836" s="321" t="str">
        <f ca="1">IF(COUNTIF(账户资料!A:A,B836)=1,IF(B836="",0,VLOOKUP(B836,账户资料!A:C,3,FALSE)),"")</f>
        <v/>
      </c>
      <c r="F836" s="319" t="s">
        <v>96</v>
      </c>
      <c r="G836" s="322"/>
      <c r="H836" s="322"/>
      <c r="I836" s="323" t="str">
        <f ca="1" t="shared" si="14"/>
        <v/>
      </c>
    </row>
    <row r="837" customHeight="1" spans="1:9">
      <c r="A837" s="318" t="str">
        <f ca="1">IF(AND(G837&lt;&gt;"",G837&gt;0),MAX(A$3:A836,MAX(转付款存档!A:A))+1,"")</f>
        <v/>
      </c>
      <c r="B837" s="319" t="s">
        <v>96</v>
      </c>
      <c r="C837" s="319" t="s">
        <v>96</v>
      </c>
      <c r="D837" s="320" t="str">
        <f ca="1">IF(B837&lt;&gt;"",IF(COUNTIF(账户资料!A:A,B837)=1,IF(B837="",0,VLOOKUP(B837,账户资料!A:B,2,FALSE)),"无此账户编码请备案后录入!"),"")</f>
        <v/>
      </c>
      <c r="E837" s="321" t="str">
        <f ca="1">IF(COUNTIF(账户资料!A:A,B837)=1,IF(B837="",0,VLOOKUP(B837,账户资料!A:C,3,FALSE)),"")</f>
        <v/>
      </c>
      <c r="F837" s="319" t="s">
        <v>96</v>
      </c>
      <c r="G837" s="322"/>
      <c r="H837" s="322"/>
      <c r="I837" s="323" t="str">
        <f ca="1" t="shared" si="14"/>
        <v/>
      </c>
    </row>
    <row r="838" customHeight="1" spans="1:9">
      <c r="A838" s="318" t="str">
        <f ca="1">IF(AND(G838&lt;&gt;"",G838&gt;0),MAX(A$3:A837,MAX(转付款存档!A:A))+1,"")</f>
        <v/>
      </c>
      <c r="B838" s="319" t="s">
        <v>96</v>
      </c>
      <c r="C838" s="319" t="s">
        <v>96</v>
      </c>
      <c r="D838" s="320" t="str">
        <f ca="1">IF(B838&lt;&gt;"",IF(COUNTIF(账户资料!A:A,B838)=1,IF(B838="",0,VLOOKUP(B838,账户资料!A:B,2,FALSE)),"无此账户编码请备案后录入!"),"")</f>
        <v/>
      </c>
      <c r="E838" s="321" t="str">
        <f ca="1">IF(COUNTIF(账户资料!A:A,B838)=1,IF(B838="",0,VLOOKUP(B838,账户资料!A:C,3,FALSE)),"")</f>
        <v/>
      </c>
      <c r="F838" s="319" t="s">
        <v>96</v>
      </c>
      <c r="G838" s="322"/>
      <c r="H838" s="322"/>
      <c r="I838" s="323" t="str">
        <f ca="1" t="shared" si="14"/>
        <v/>
      </c>
    </row>
    <row r="839" customHeight="1" spans="1:9">
      <c r="A839" s="318" t="str">
        <f ca="1">IF(AND(G839&lt;&gt;"",G839&gt;0),MAX(A$3:A838,MAX(转付款存档!A:A))+1,"")</f>
        <v/>
      </c>
      <c r="B839" s="319" t="s">
        <v>96</v>
      </c>
      <c r="C839" s="319" t="s">
        <v>96</v>
      </c>
      <c r="D839" s="320" t="str">
        <f ca="1">IF(B839&lt;&gt;"",IF(COUNTIF(账户资料!A:A,B839)=1,IF(B839="",0,VLOOKUP(B839,账户资料!A:B,2,FALSE)),"无此账户编码请备案后录入!"),"")</f>
        <v/>
      </c>
      <c r="E839" s="321" t="str">
        <f ca="1">IF(COUNTIF(账户资料!A:A,B839)=1,IF(B839="",0,VLOOKUP(B839,账户资料!A:C,3,FALSE)),"")</f>
        <v/>
      </c>
      <c r="F839" s="319" t="s">
        <v>96</v>
      </c>
      <c r="G839" s="322"/>
      <c r="H839" s="322"/>
      <c r="I839" s="323" t="str">
        <f ca="1" t="shared" si="14"/>
        <v/>
      </c>
    </row>
    <row r="840" customHeight="1" spans="1:9">
      <c r="A840" s="318" t="str">
        <f ca="1">IF(AND(G840&lt;&gt;"",G840&gt;0),MAX(A$3:A839,MAX(转付款存档!A:A))+1,"")</f>
        <v/>
      </c>
      <c r="B840" s="319" t="s">
        <v>96</v>
      </c>
      <c r="C840" s="319" t="s">
        <v>96</v>
      </c>
      <c r="D840" s="320" t="str">
        <f ca="1">IF(B840&lt;&gt;"",IF(COUNTIF(账户资料!A:A,B840)=1,IF(B840="",0,VLOOKUP(B840,账户资料!A:B,2,FALSE)),"无此账户编码请备案后录入!"),"")</f>
        <v/>
      </c>
      <c r="E840" s="321" t="str">
        <f ca="1">IF(COUNTIF(账户资料!A:A,B840)=1,IF(B840="",0,VLOOKUP(B840,账户资料!A:C,3,FALSE)),"")</f>
        <v/>
      </c>
      <c r="F840" s="319" t="s">
        <v>96</v>
      </c>
      <c r="G840" s="322"/>
      <c r="H840" s="322"/>
      <c r="I840" s="323" t="str">
        <f ca="1" t="shared" si="14"/>
        <v/>
      </c>
    </row>
    <row r="841" customHeight="1" spans="1:9">
      <c r="A841" s="318" t="str">
        <f ca="1">IF(AND(G841&lt;&gt;"",G841&gt;0),MAX(A$3:A840,MAX(转付款存档!A:A))+1,"")</f>
        <v/>
      </c>
      <c r="B841" s="319" t="s">
        <v>96</v>
      </c>
      <c r="C841" s="319" t="s">
        <v>96</v>
      </c>
      <c r="D841" s="320" t="str">
        <f ca="1">IF(B841&lt;&gt;"",IF(COUNTIF(账户资料!A:A,B841)=1,IF(B841="",0,VLOOKUP(B841,账户资料!A:B,2,FALSE)),"无此账户编码请备案后录入!"),"")</f>
        <v/>
      </c>
      <c r="E841" s="321" t="str">
        <f ca="1">IF(COUNTIF(账户资料!A:A,B841)=1,IF(B841="",0,VLOOKUP(B841,账户资料!A:C,3,FALSE)),"")</f>
        <v/>
      </c>
      <c r="F841" s="319" t="s">
        <v>96</v>
      </c>
      <c r="G841" s="322"/>
      <c r="H841" s="322"/>
      <c r="I841" s="323" t="str">
        <f ca="1" t="shared" si="14"/>
        <v/>
      </c>
    </row>
    <row r="842" customHeight="1" spans="1:9">
      <c r="A842" s="318" t="str">
        <f ca="1">IF(AND(G842&lt;&gt;"",G842&gt;0),MAX(A$3:A841,MAX(转付款存档!A:A))+1,"")</f>
        <v/>
      </c>
      <c r="B842" s="319" t="s">
        <v>96</v>
      </c>
      <c r="C842" s="319" t="s">
        <v>96</v>
      </c>
      <c r="D842" s="320" t="str">
        <f ca="1">IF(B842&lt;&gt;"",IF(COUNTIF(账户资料!A:A,B842)=1,IF(B842="",0,VLOOKUP(B842,账户资料!A:B,2,FALSE)),"无此账户编码请备案后录入!"),"")</f>
        <v/>
      </c>
      <c r="E842" s="321" t="str">
        <f ca="1">IF(COUNTIF(账户资料!A:A,B842)=1,IF(B842="",0,VLOOKUP(B842,账户资料!A:C,3,FALSE)),"")</f>
        <v/>
      </c>
      <c r="F842" s="319" t="s">
        <v>96</v>
      </c>
      <c r="G842" s="322"/>
      <c r="H842" s="322"/>
      <c r="I842" s="323" t="str">
        <f ca="1" t="shared" si="14"/>
        <v/>
      </c>
    </row>
    <row r="843" customHeight="1" spans="1:9">
      <c r="A843" s="318" t="str">
        <f ca="1">IF(AND(G843&lt;&gt;"",G843&gt;0),MAX(A$3:A842,MAX(转付款存档!A:A))+1,"")</f>
        <v/>
      </c>
      <c r="B843" s="319" t="s">
        <v>96</v>
      </c>
      <c r="C843" s="319" t="s">
        <v>96</v>
      </c>
      <c r="D843" s="320" t="str">
        <f ca="1">IF(B843&lt;&gt;"",IF(COUNTIF(账户资料!A:A,B843)=1,IF(B843="",0,VLOOKUP(B843,账户资料!A:B,2,FALSE)),"无此账户编码请备案后录入!"),"")</f>
        <v/>
      </c>
      <c r="E843" s="321" t="str">
        <f ca="1">IF(COUNTIF(账户资料!A:A,B843)=1,IF(B843="",0,VLOOKUP(B843,账户资料!A:C,3,FALSE)),"")</f>
        <v/>
      </c>
      <c r="F843" s="319" t="s">
        <v>96</v>
      </c>
      <c r="G843" s="322"/>
      <c r="H843" s="322"/>
      <c r="I843" s="323" t="str">
        <f ca="1" t="shared" si="14"/>
        <v/>
      </c>
    </row>
    <row r="844" customHeight="1" spans="1:9">
      <c r="A844" s="318" t="str">
        <f ca="1">IF(AND(G844&lt;&gt;"",G844&gt;0),MAX(A$3:A843,MAX(转付款存档!A:A))+1,"")</f>
        <v/>
      </c>
      <c r="B844" s="319" t="s">
        <v>96</v>
      </c>
      <c r="C844" s="319" t="s">
        <v>96</v>
      </c>
      <c r="D844" s="320" t="str">
        <f ca="1">IF(B844&lt;&gt;"",IF(COUNTIF(账户资料!A:A,B844)=1,IF(B844="",0,VLOOKUP(B844,账户资料!A:B,2,FALSE)),"无此账户编码请备案后录入!"),"")</f>
        <v/>
      </c>
      <c r="E844" s="321" t="str">
        <f ca="1">IF(COUNTIF(账户资料!A:A,B844)=1,IF(B844="",0,VLOOKUP(B844,账户资料!A:C,3,FALSE)),"")</f>
        <v/>
      </c>
      <c r="F844" s="319" t="s">
        <v>96</v>
      </c>
      <c r="G844" s="322"/>
      <c r="H844" s="322"/>
      <c r="I844" s="323" t="str">
        <f ca="1" t="shared" si="14"/>
        <v/>
      </c>
    </row>
    <row r="845" customHeight="1" spans="1:9">
      <c r="A845" s="318" t="str">
        <f ca="1">IF(AND(G845&lt;&gt;"",G845&gt;0),MAX(A$3:A844,MAX(转付款存档!A:A))+1,"")</f>
        <v/>
      </c>
      <c r="B845" s="319" t="s">
        <v>96</v>
      </c>
      <c r="C845" s="319" t="s">
        <v>96</v>
      </c>
      <c r="D845" s="320" t="str">
        <f ca="1">IF(B845&lt;&gt;"",IF(COUNTIF(账户资料!A:A,B845)=1,IF(B845="",0,VLOOKUP(B845,账户资料!A:B,2,FALSE)),"无此账户编码请备案后录入!"),"")</f>
        <v/>
      </c>
      <c r="E845" s="321" t="str">
        <f ca="1">IF(COUNTIF(账户资料!A:A,B845)=1,IF(B845="",0,VLOOKUP(B845,账户资料!A:C,3,FALSE)),"")</f>
        <v/>
      </c>
      <c r="F845" s="319" t="s">
        <v>96</v>
      </c>
      <c r="G845" s="322"/>
      <c r="H845" s="322"/>
      <c r="I845" s="323" t="str">
        <f ca="1" t="shared" si="14"/>
        <v/>
      </c>
    </row>
    <row r="846" customHeight="1" spans="1:9">
      <c r="A846" s="318" t="str">
        <f ca="1">IF(AND(G846&lt;&gt;"",G846&gt;0),MAX(A$3:A845,MAX(转付款存档!A:A))+1,"")</f>
        <v/>
      </c>
      <c r="B846" s="319" t="s">
        <v>96</v>
      </c>
      <c r="C846" s="319" t="s">
        <v>96</v>
      </c>
      <c r="D846" s="320" t="str">
        <f ca="1">IF(B846&lt;&gt;"",IF(COUNTIF(账户资料!A:A,B846)=1,IF(B846="",0,VLOOKUP(B846,账户资料!A:B,2,FALSE)),"无此账户编码请备案后录入!"),"")</f>
        <v/>
      </c>
      <c r="E846" s="321" t="str">
        <f ca="1">IF(COUNTIF(账户资料!A:A,B846)=1,IF(B846="",0,VLOOKUP(B846,账户资料!A:C,3,FALSE)),"")</f>
        <v/>
      </c>
      <c r="F846" s="319" t="s">
        <v>96</v>
      </c>
      <c r="G846" s="322"/>
      <c r="H846" s="322"/>
      <c r="I846" s="323" t="str">
        <f ca="1" t="shared" si="14"/>
        <v/>
      </c>
    </row>
    <row r="847" customHeight="1" spans="1:9">
      <c r="A847" s="318" t="str">
        <f ca="1">IF(AND(G847&lt;&gt;"",G847&gt;0),MAX(A$3:A846,MAX(转付款存档!A:A))+1,"")</f>
        <v/>
      </c>
      <c r="B847" s="319" t="s">
        <v>96</v>
      </c>
      <c r="C847" s="319" t="s">
        <v>96</v>
      </c>
      <c r="D847" s="320" t="str">
        <f ca="1">IF(B847&lt;&gt;"",IF(COUNTIF(账户资料!A:A,B847)=1,IF(B847="",0,VLOOKUP(B847,账户资料!A:B,2,FALSE)),"无此账户编码请备案后录入!"),"")</f>
        <v/>
      </c>
      <c r="E847" s="321" t="str">
        <f ca="1">IF(COUNTIF(账户资料!A:A,B847)=1,IF(B847="",0,VLOOKUP(B847,账户资料!A:C,3,FALSE)),"")</f>
        <v/>
      </c>
      <c r="F847" s="319" t="s">
        <v>96</v>
      </c>
      <c r="G847" s="322"/>
      <c r="H847" s="322"/>
      <c r="I847" s="323" t="str">
        <f ca="1" t="shared" si="14"/>
        <v/>
      </c>
    </row>
    <row r="848" customHeight="1" spans="1:9">
      <c r="A848" s="318" t="str">
        <f ca="1">IF(AND(G848&lt;&gt;"",G848&gt;0),MAX(A$3:A847,MAX(转付款存档!A:A))+1,"")</f>
        <v/>
      </c>
      <c r="B848" s="319" t="s">
        <v>96</v>
      </c>
      <c r="C848" s="319" t="s">
        <v>96</v>
      </c>
      <c r="D848" s="320" t="str">
        <f ca="1">IF(B848&lt;&gt;"",IF(COUNTIF(账户资料!A:A,B848)=1,IF(B848="",0,VLOOKUP(B848,账户资料!A:B,2,FALSE)),"无此账户编码请备案后录入!"),"")</f>
        <v/>
      </c>
      <c r="E848" s="321" t="str">
        <f ca="1">IF(COUNTIF(账户资料!A:A,B848)=1,IF(B848="",0,VLOOKUP(B848,账户资料!A:C,3,FALSE)),"")</f>
        <v/>
      </c>
      <c r="F848" s="319" t="s">
        <v>96</v>
      </c>
      <c r="G848" s="322"/>
      <c r="H848" s="322"/>
      <c r="I848" s="323" t="str">
        <f ca="1" t="shared" si="14"/>
        <v/>
      </c>
    </row>
    <row r="849" customHeight="1" spans="1:9">
      <c r="A849" s="318" t="str">
        <f ca="1">IF(AND(G849&lt;&gt;"",G849&gt;0),MAX(A$3:A848,MAX(转付款存档!A:A))+1,"")</f>
        <v/>
      </c>
      <c r="B849" s="319" t="s">
        <v>96</v>
      </c>
      <c r="C849" s="319" t="s">
        <v>96</v>
      </c>
      <c r="D849" s="320" t="str">
        <f ca="1">IF(B849&lt;&gt;"",IF(COUNTIF(账户资料!A:A,B849)=1,IF(B849="",0,VLOOKUP(B849,账户资料!A:B,2,FALSE)),"无此账户编码请备案后录入!"),"")</f>
        <v/>
      </c>
      <c r="E849" s="321" t="str">
        <f ca="1">IF(COUNTIF(账户资料!A:A,B849)=1,IF(B849="",0,VLOOKUP(B849,账户资料!A:C,3,FALSE)),"")</f>
        <v/>
      </c>
      <c r="F849" s="319" t="s">
        <v>96</v>
      </c>
      <c r="G849" s="322"/>
      <c r="H849" s="322"/>
      <c r="I849" s="323" t="str">
        <f ca="1" t="shared" si="14"/>
        <v/>
      </c>
    </row>
    <row r="850" customHeight="1" spans="1:9">
      <c r="A850" s="318" t="str">
        <f ca="1">IF(AND(G850&lt;&gt;"",G850&gt;0),MAX(A$3:A849,MAX(转付款存档!A:A))+1,"")</f>
        <v/>
      </c>
      <c r="B850" s="319" t="s">
        <v>96</v>
      </c>
      <c r="C850" s="319" t="s">
        <v>96</v>
      </c>
      <c r="D850" s="320" t="str">
        <f ca="1">IF(B850&lt;&gt;"",IF(COUNTIF(账户资料!A:A,B850)=1,IF(B850="",0,VLOOKUP(B850,账户资料!A:B,2,FALSE)),"无此账户编码请备案后录入!"),"")</f>
        <v/>
      </c>
      <c r="E850" s="321" t="str">
        <f ca="1">IF(COUNTIF(账户资料!A:A,B850)=1,IF(B850="",0,VLOOKUP(B850,账户资料!A:C,3,FALSE)),"")</f>
        <v/>
      </c>
      <c r="F850" s="319" t="s">
        <v>96</v>
      </c>
      <c r="G850" s="322"/>
      <c r="H850" s="322"/>
      <c r="I850" s="323" t="str">
        <f ca="1" t="shared" ref="I850:I913" si="15">IF(ISBLANK(G850),"",IF(I850="",TEXT(NOW(),"yyyy-m-d"),I850))</f>
        <v/>
      </c>
    </row>
    <row r="851" customHeight="1" spans="1:9">
      <c r="A851" s="318" t="str">
        <f ca="1">IF(AND(G851&lt;&gt;"",G851&gt;0),MAX(A$3:A850,MAX(转付款存档!A:A))+1,"")</f>
        <v/>
      </c>
      <c r="B851" s="319" t="s">
        <v>96</v>
      </c>
      <c r="C851" s="319" t="s">
        <v>96</v>
      </c>
      <c r="D851" s="320" t="str">
        <f ca="1">IF(B851&lt;&gt;"",IF(COUNTIF(账户资料!A:A,B851)=1,IF(B851="",0,VLOOKUP(B851,账户资料!A:B,2,FALSE)),"无此账户编码请备案后录入!"),"")</f>
        <v/>
      </c>
      <c r="E851" s="321" t="str">
        <f ca="1">IF(COUNTIF(账户资料!A:A,B851)=1,IF(B851="",0,VLOOKUP(B851,账户资料!A:C,3,FALSE)),"")</f>
        <v/>
      </c>
      <c r="F851" s="319" t="s">
        <v>96</v>
      </c>
      <c r="G851" s="322"/>
      <c r="H851" s="322"/>
      <c r="I851" s="323" t="str">
        <f ca="1" t="shared" si="15"/>
        <v/>
      </c>
    </row>
    <row r="852" customHeight="1" spans="1:9">
      <c r="A852" s="318" t="str">
        <f ca="1">IF(AND(G852&lt;&gt;"",G852&gt;0),MAX(A$3:A851,MAX(转付款存档!A:A))+1,"")</f>
        <v/>
      </c>
      <c r="B852" s="319" t="s">
        <v>96</v>
      </c>
      <c r="C852" s="319" t="s">
        <v>96</v>
      </c>
      <c r="D852" s="320" t="str">
        <f ca="1">IF(B852&lt;&gt;"",IF(COUNTIF(账户资料!A:A,B852)=1,IF(B852="",0,VLOOKUP(B852,账户资料!A:B,2,FALSE)),"无此账户编码请备案后录入!"),"")</f>
        <v/>
      </c>
      <c r="E852" s="321" t="str">
        <f ca="1">IF(COUNTIF(账户资料!A:A,B852)=1,IF(B852="",0,VLOOKUP(B852,账户资料!A:C,3,FALSE)),"")</f>
        <v/>
      </c>
      <c r="F852" s="319" t="s">
        <v>96</v>
      </c>
      <c r="G852" s="322"/>
      <c r="H852" s="322"/>
      <c r="I852" s="323" t="str">
        <f ca="1" t="shared" si="15"/>
        <v/>
      </c>
    </row>
    <row r="853" customHeight="1" spans="1:9">
      <c r="A853" s="318" t="str">
        <f ca="1">IF(AND(G853&lt;&gt;"",G853&gt;0),MAX(A$3:A852,MAX(转付款存档!A:A))+1,"")</f>
        <v/>
      </c>
      <c r="B853" s="319" t="s">
        <v>96</v>
      </c>
      <c r="C853" s="319" t="s">
        <v>96</v>
      </c>
      <c r="D853" s="320" t="str">
        <f ca="1">IF(B853&lt;&gt;"",IF(COUNTIF(账户资料!A:A,B853)=1,IF(B853="",0,VLOOKUP(B853,账户资料!A:B,2,FALSE)),"无此账户编码请备案后录入!"),"")</f>
        <v/>
      </c>
      <c r="E853" s="321" t="str">
        <f ca="1">IF(COUNTIF(账户资料!A:A,B853)=1,IF(B853="",0,VLOOKUP(B853,账户资料!A:C,3,FALSE)),"")</f>
        <v/>
      </c>
      <c r="F853" s="319" t="s">
        <v>96</v>
      </c>
      <c r="G853" s="322"/>
      <c r="H853" s="322"/>
      <c r="I853" s="323" t="str">
        <f ca="1" t="shared" si="15"/>
        <v/>
      </c>
    </row>
    <row r="854" customHeight="1" spans="1:9">
      <c r="A854" s="318" t="str">
        <f ca="1">IF(AND(G854&lt;&gt;"",G854&gt;0),MAX(A$3:A853,MAX(转付款存档!A:A))+1,"")</f>
        <v/>
      </c>
      <c r="B854" s="319" t="s">
        <v>96</v>
      </c>
      <c r="C854" s="319" t="s">
        <v>96</v>
      </c>
      <c r="D854" s="320" t="str">
        <f ca="1">IF(B854&lt;&gt;"",IF(COUNTIF(账户资料!A:A,B854)=1,IF(B854="",0,VLOOKUP(B854,账户资料!A:B,2,FALSE)),"无此账户编码请备案后录入!"),"")</f>
        <v/>
      </c>
      <c r="E854" s="321" t="str">
        <f ca="1">IF(COUNTIF(账户资料!A:A,B854)=1,IF(B854="",0,VLOOKUP(B854,账户资料!A:C,3,FALSE)),"")</f>
        <v/>
      </c>
      <c r="F854" s="319" t="s">
        <v>96</v>
      </c>
      <c r="G854" s="322"/>
      <c r="H854" s="322"/>
      <c r="I854" s="323" t="str">
        <f ca="1" t="shared" si="15"/>
        <v/>
      </c>
    </row>
    <row r="855" customHeight="1" spans="1:9">
      <c r="A855" s="318" t="str">
        <f ca="1">IF(AND(G855&lt;&gt;"",G855&gt;0),MAX(A$3:A854,MAX(转付款存档!A:A))+1,"")</f>
        <v/>
      </c>
      <c r="B855" s="319" t="s">
        <v>96</v>
      </c>
      <c r="C855" s="319" t="s">
        <v>96</v>
      </c>
      <c r="D855" s="320" t="str">
        <f ca="1">IF(B855&lt;&gt;"",IF(COUNTIF(账户资料!A:A,B855)=1,IF(B855="",0,VLOOKUP(B855,账户资料!A:B,2,FALSE)),"无此账户编码请备案后录入!"),"")</f>
        <v/>
      </c>
      <c r="E855" s="321" t="str">
        <f ca="1">IF(COUNTIF(账户资料!A:A,B855)=1,IF(B855="",0,VLOOKUP(B855,账户资料!A:C,3,FALSE)),"")</f>
        <v/>
      </c>
      <c r="F855" s="319" t="s">
        <v>96</v>
      </c>
      <c r="G855" s="322"/>
      <c r="H855" s="322"/>
      <c r="I855" s="323" t="str">
        <f ca="1" t="shared" si="15"/>
        <v/>
      </c>
    </row>
    <row r="856" customHeight="1" spans="1:9">
      <c r="A856" s="318" t="str">
        <f ca="1">IF(AND(G856&lt;&gt;"",G856&gt;0),MAX(A$3:A855,MAX(转付款存档!A:A))+1,"")</f>
        <v/>
      </c>
      <c r="B856" s="319" t="s">
        <v>96</v>
      </c>
      <c r="C856" s="319" t="s">
        <v>96</v>
      </c>
      <c r="D856" s="320" t="str">
        <f ca="1">IF(B856&lt;&gt;"",IF(COUNTIF(账户资料!A:A,B856)=1,IF(B856="",0,VLOOKUP(B856,账户资料!A:B,2,FALSE)),"无此账户编码请备案后录入!"),"")</f>
        <v/>
      </c>
      <c r="E856" s="321" t="str">
        <f ca="1">IF(COUNTIF(账户资料!A:A,B856)=1,IF(B856="",0,VLOOKUP(B856,账户资料!A:C,3,FALSE)),"")</f>
        <v/>
      </c>
      <c r="F856" s="319" t="s">
        <v>96</v>
      </c>
      <c r="G856" s="322"/>
      <c r="H856" s="322"/>
      <c r="I856" s="323" t="str">
        <f ca="1" t="shared" si="15"/>
        <v/>
      </c>
    </row>
    <row r="857" customHeight="1" spans="1:9">
      <c r="A857" s="318" t="str">
        <f ca="1">IF(AND(G857&lt;&gt;"",G857&gt;0),MAX(A$3:A856,MAX(转付款存档!A:A))+1,"")</f>
        <v/>
      </c>
      <c r="B857" s="319" t="s">
        <v>96</v>
      </c>
      <c r="C857" s="319" t="s">
        <v>96</v>
      </c>
      <c r="D857" s="320" t="str">
        <f ca="1">IF(B857&lt;&gt;"",IF(COUNTIF(账户资料!A:A,B857)=1,IF(B857="",0,VLOOKUP(B857,账户资料!A:B,2,FALSE)),"无此账户编码请备案后录入!"),"")</f>
        <v/>
      </c>
      <c r="E857" s="321" t="str">
        <f ca="1">IF(COUNTIF(账户资料!A:A,B857)=1,IF(B857="",0,VLOOKUP(B857,账户资料!A:C,3,FALSE)),"")</f>
        <v/>
      </c>
      <c r="F857" s="319" t="s">
        <v>96</v>
      </c>
      <c r="G857" s="322"/>
      <c r="H857" s="322"/>
      <c r="I857" s="323" t="str">
        <f ca="1" t="shared" si="15"/>
        <v/>
      </c>
    </row>
    <row r="858" customHeight="1" spans="1:9">
      <c r="A858" s="318" t="str">
        <f ca="1">IF(AND(G858&lt;&gt;"",G858&gt;0),MAX(A$3:A857,MAX(转付款存档!A:A))+1,"")</f>
        <v/>
      </c>
      <c r="B858" s="319" t="s">
        <v>96</v>
      </c>
      <c r="C858" s="319" t="s">
        <v>96</v>
      </c>
      <c r="D858" s="320" t="str">
        <f ca="1">IF(B858&lt;&gt;"",IF(COUNTIF(账户资料!A:A,B858)=1,IF(B858="",0,VLOOKUP(B858,账户资料!A:B,2,FALSE)),"无此账户编码请备案后录入!"),"")</f>
        <v/>
      </c>
      <c r="E858" s="321" t="str">
        <f ca="1">IF(COUNTIF(账户资料!A:A,B858)=1,IF(B858="",0,VLOOKUP(B858,账户资料!A:C,3,FALSE)),"")</f>
        <v/>
      </c>
      <c r="F858" s="319" t="s">
        <v>96</v>
      </c>
      <c r="G858" s="322"/>
      <c r="H858" s="322"/>
      <c r="I858" s="323" t="str">
        <f ca="1" t="shared" si="15"/>
        <v/>
      </c>
    </row>
    <row r="859" customHeight="1" spans="1:9">
      <c r="A859" s="318" t="str">
        <f ca="1">IF(AND(G859&lt;&gt;"",G859&gt;0),MAX(A$3:A858,MAX(转付款存档!A:A))+1,"")</f>
        <v/>
      </c>
      <c r="B859" s="319" t="s">
        <v>96</v>
      </c>
      <c r="C859" s="319" t="s">
        <v>96</v>
      </c>
      <c r="D859" s="320" t="str">
        <f ca="1">IF(B859&lt;&gt;"",IF(COUNTIF(账户资料!A:A,B859)=1,IF(B859="",0,VLOOKUP(B859,账户资料!A:B,2,FALSE)),"无此账户编码请备案后录入!"),"")</f>
        <v/>
      </c>
      <c r="E859" s="321" t="str">
        <f ca="1">IF(COUNTIF(账户资料!A:A,B859)=1,IF(B859="",0,VLOOKUP(B859,账户资料!A:C,3,FALSE)),"")</f>
        <v/>
      </c>
      <c r="F859" s="319" t="s">
        <v>96</v>
      </c>
      <c r="G859" s="322"/>
      <c r="H859" s="322"/>
      <c r="I859" s="323" t="str">
        <f ca="1" t="shared" si="15"/>
        <v/>
      </c>
    </row>
    <row r="860" customHeight="1" spans="1:9">
      <c r="A860" s="318" t="str">
        <f ca="1">IF(AND(G860&lt;&gt;"",G860&gt;0),MAX(A$3:A859,MAX(转付款存档!A:A))+1,"")</f>
        <v/>
      </c>
      <c r="B860" s="319" t="s">
        <v>96</v>
      </c>
      <c r="C860" s="319" t="s">
        <v>96</v>
      </c>
      <c r="D860" s="320" t="str">
        <f ca="1">IF(B860&lt;&gt;"",IF(COUNTIF(账户资料!A:A,B860)=1,IF(B860="",0,VLOOKUP(B860,账户资料!A:B,2,FALSE)),"无此账户编码请备案后录入!"),"")</f>
        <v/>
      </c>
      <c r="E860" s="321" t="str">
        <f ca="1">IF(COUNTIF(账户资料!A:A,B860)=1,IF(B860="",0,VLOOKUP(B860,账户资料!A:C,3,FALSE)),"")</f>
        <v/>
      </c>
      <c r="F860" s="319" t="s">
        <v>96</v>
      </c>
      <c r="G860" s="322"/>
      <c r="H860" s="322"/>
      <c r="I860" s="323" t="str">
        <f ca="1" t="shared" si="15"/>
        <v/>
      </c>
    </row>
    <row r="861" customHeight="1" spans="1:9">
      <c r="A861" s="318" t="str">
        <f ca="1">IF(AND(G861&lt;&gt;"",G861&gt;0),MAX(A$3:A860,MAX(转付款存档!A:A))+1,"")</f>
        <v/>
      </c>
      <c r="B861" s="319" t="s">
        <v>96</v>
      </c>
      <c r="C861" s="319" t="s">
        <v>96</v>
      </c>
      <c r="D861" s="320" t="str">
        <f ca="1">IF(B861&lt;&gt;"",IF(COUNTIF(账户资料!A:A,B861)=1,IF(B861="",0,VLOOKUP(B861,账户资料!A:B,2,FALSE)),"无此账户编码请备案后录入!"),"")</f>
        <v/>
      </c>
      <c r="E861" s="321" t="str">
        <f ca="1">IF(COUNTIF(账户资料!A:A,B861)=1,IF(B861="",0,VLOOKUP(B861,账户资料!A:C,3,FALSE)),"")</f>
        <v/>
      </c>
      <c r="F861" s="319" t="s">
        <v>96</v>
      </c>
      <c r="G861" s="322"/>
      <c r="H861" s="322"/>
      <c r="I861" s="323" t="str">
        <f ca="1" t="shared" si="15"/>
        <v/>
      </c>
    </row>
    <row r="862" customHeight="1" spans="1:9">
      <c r="A862" s="318" t="str">
        <f ca="1">IF(AND(G862&lt;&gt;"",G862&gt;0),MAX(A$3:A861,MAX(转付款存档!A:A))+1,"")</f>
        <v/>
      </c>
      <c r="B862" s="319" t="s">
        <v>96</v>
      </c>
      <c r="C862" s="319" t="s">
        <v>96</v>
      </c>
      <c r="D862" s="320" t="str">
        <f ca="1">IF(B862&lt;&gt;"",IF(COUNTIF(账户资料!A:A,B862)=1,IF(B862="",0,VLOOKUP(B862,账户资料!A:B,2,FALSE)),"无此账户编码请备案后录入!"),"")</f>
        <v/>
      </c>
      <c r="E862" s="321" t="str">
        <f ca="1">IF(COUNTIF(账户资料!A:A,B862)=1,IF(B862="",0,VLOOKUP(B862,账户资料!A:C,3,FALSE)),"")</f>
        <v/>
      </c>
      <c r="F862" s="319" t="s">
        <v>96</v>
      </c>
      <c r="G862" s="322"/>
      <c r="H862" s="322"/>
      <c r="I862" s="323" t="str">
        <f ca="1" t="shared" si="15"/>
        <v/>
      </c>
    </row>
    <row r="863" customHeight="1" spans="1:9">
      <c r="A863" s="318" t="str">
        <f ca="1">IF(AND(G863&lt;&gt;"",G863&gt;0),MAX(A$3:A862,MAX(转付款存档!A:A))+1,"")</f>
        <v/>
      </c>
      <c r="B863" s="319" t="s">
        <v>96</v>
      </c>
      <c r="C863" s="319" t="s">
        <v>96</v>
      </c>
      <c r="D863" s="320" t="str">
        <f ca="1">IF(B863&lt;&gt;"",IF(COUNTIF(账户资料!A:A,B863)=1,IF(B863="",0,VLOOKUP(B863,账户资料!A:B,2,FALSE)),"无此账户编码请备案后录入!"),"")</f>
        <v/>
      </c>
      <c r="E863" s="321" t="str">
        <f ca="1">IF(COUNTIF(账户资料!A:A,B863)=1,IF(B863="",0,VLOOKUP(B863,账户资料!A:C,3,FALSE)),"")</f>
        <v/>
      </c>
      <c r="F863" s="319" t="s">
        <v>96</v>
      </c>
      <c r="G863" s="322"/>
      <c r="H863" s="322"/>
      <c r="I863" s="323" t="str">
        <f ca="1" t="shared" si="15"/>
        <v/>
      </c>
    </row>
    <row r="864" customHeight="1" spans="1:9">
      <c r="A864" s="318" t="str">
        <f ca="1">IF(AND(G864&lt;&gt;"",G864&gt;0),MAX(A$3:A863,MAX(转付款存档!A:A))+1,"")</f>
        <v/>
      </c>
      <c r="B864" s="319" t="s">
        <v>96</v>
      </c>
      <c r="C864" s="319" t="s">
        <v>96</v>
      </c>
      <c r="D864" s="320" t="str">
        <f ca="1">IF(B864&lt;&gt;"",IF(COUNTIF(账户资料!A:A,B864)=1,IF(B864="",0,VLOOKUP(B864,账户资料!A:B,2,FALSE)),"无此账户编码请备案后录入!"),"")</f>
        <v/>
      </c>
      <c r="E864" s="321" t="str">
        <f ca="1">IF(COUNTIF(账户资料!A:A,B864)=1,IF(B864="",0,VLOOKUP(B864,账户资料!A:C,3,FALSE)),"")</f>
        <v/>
      </c>
      <c r="F864" s="319" t="s">
        <v>96</v>
      </c>
      <c r="G864" s="322"/>
      <c r="H864" s="322"/>
      <c r="I864" s="323" t="str">
        <f ca="1" t="shared" si="15"/>
        <v/>
      </c>
    </row>
    <row r="865" customHeight="1" spans="1:9">
      <c r="A865" s="318" t="str">
        <f ca="1">IF(AND(G865&lt;&gt;"",G865&gt;0),MAX(A$3:A864,MAX(转付款存档!A:A))+1,"")</f>
        <v/>
      </c>
      <c r="B865" s="319" t="s">
        <v>96</v>
      </c>
      <c r="C865" s="319" t="s">
        <v>96</v>
      </c>
      <c r="D865" s="320" t="str">
        <f ca="1">IF(B865&lt;&gt;"",IF(COUNTIF(账户资料!A:A,B865)=1,IF(B865="",0,VLOOKUP(B865,账户资料!A:B,2,FALSE)),"无此账户编码请备案后录入!"),"")</f>
        <v/>
      </c>
      <c r="E865" s="321" t="str">
        <f ca="1">IF(COUNTIF(账户资料!A:A,B865)=1,IF(B865="",0,VLOOKUP(B865,账户资料!A:C,3,FALSE)),"")</f>
        <v/>
      </c>
      <c r="F865" s="319" t="s">
        <v>96</v>
      </c>
      <c r="G865" s="322"/>
      <c r="H865" s="322"/>
      <c r="I865" s="323" t="str">
        <f ca="1" t="shared" si="15"/>
        <v/>
      </c>
    </row>
    <row r="866" customHeight="1" spans="1:9">
      <c r="A866" s="318" t="str">
        <f ca="1">IF(AND(G866&lt;&gt;"",G866&gt;0),MAX(A$3:A865,MAX(转付款存档!A:A))+1,"")</f>
        <v/>
      </c>
      <c r="B866" s="319" t="s">
        <v>96</v>
      </c>
      <c r="C866" s="319" t="s">
        <v>96</v>
      </c>
      <c r="D866" s="320" t="str">
        <f ca="1">IF(B866&lt;&gt;"",IF(COUNTIF(账户资料!A:A,B866)=1,IF(B866="",0,VLOOKUP(B866,账户资料!A:B,2,FALSE)),"无此账户编码请备案后录入!"),"")</f>
        <v/>
      </c>
      <c r="E866" s="321" t="str">
        <f ca="1">IF(COUNTIF(账户资料!A:A,B866)=1,IF(B866="",0,VLOOKUP(B866,账户资料!A:C,3,FALSE)),"")</f>
        <v/>
      </c>
      <c r="F866" s="319" t="s">
        <v>96</v>
      </c>
      <c r="G866" s="322"/>
      <c r="H866" s="322"/>
      <c r="I866" s="323" t="str">
        <f ca="1" t="shared" si="15"/>
        <v/>
      </c>
    </row>
    <row r="867" customHeight="1" spans="1:9">
      <c r="A867" s="318" t="str">
        <f ca="1">IF(AND(G867&lt;&gt;"",G867&gt;0),MAX(A$3:A866,MAX(转付款存档!A:A))+1,"")</f>
        <v/>
      </c>
      <c r="B867" s="319" t="s">
        <v>96</v>
      </c>
      <c r="C867" s="319" t="s">
        <v>96</v>
      </c>
      <c r="D867" s="320" t="str">
        <f ca="1">IF(B867&lt;&gt;"",IF(COUNTIF(账户资料!A:A,B867)=1,IF(B867="",0,VLOOKUP(B867,账户资料!A:B,2,FALSE)),"无此账户编码请备案后录入!"),"")</f>
        <v/>
      </c>
      <c r="E867" s="321" t="str">
        <f ca="1">IF(COUNTIF(账户资料!A:A,B867)=1,IF(B867="",0,VLOOKUP(B867,账户资料!A:C,3,FALSE)),"")</f>
        <v/>
      </c>
      <c r="F867" s="319" t="s">
        <v>96</v>
      </c>
      <c r="G867" s="322"/>
      <c r="H867" s="322"/>
      <c r="I867" s="323" t="str">
        <f ca="1" t="shared" si="15"/>
        <v/>
      </c>
    </row>
    <row r="868" customHeight="1" spans="1:9">
      <c r="A868" s="318" t="str">
        <f ca="1">IF(AND(G868&lt;&gt;"",G868&gt;0),MAX(A$3:A867,MAX(转付款存档!A:A))+1,"")</f>
        <v/>
      </c>
      <c r="B868" s="319" t="s">
        <v>96</v>
      </c>
      <c r="C868" s="319" t="s">
        <v>96</v>
      </c>
      <c r="D868" s="320" t="str">
        <f ca="1">IF(B868&lt;&gt;"",IF(COUNTIF(账户资料!A:A,B868)=1,IF(B868="",0,VLOOKUP(B868,账户资料!A:B,2,FALSE)),"无此账户编码请备案后录入!"),"")</f>
        <v/>
      </c>
      <c r="E868" s="321" t="str">
        <f ca="1">IF(COUNTIF(账户资料!A:A,B868)=1,IF(B868="",0,VLOOKUP(B868,账户资料!A:C,3,FALSE)),"")</f>
        <v/>
      </c>
      <c r="F868" s="319" t="s">
        <v>96</v>
      </c>
      <c r="G868" s="322"/>
      <c r="H868" s="322"/>
      <c r="I868" s="323" t="str">
        <f ca="1" t="shared" si="15"/>
        <v/>
      </c>
    </row>
    <row r="869" customHeight="1" spans="1:9">
      <c r="A869" s="318" t="str">
        <f ca="1">IF(AND(G869&lt;&gt;"",G869&gt;0),MAX(A$3:A868,MAX(转付款存档!A:A))+1,"")</f>
        <v/>
      </c>
      <c r="B869" s="319" t="s">
        <v>96</v>
      </c>
      <c r="C869" s="319" t="s">
        <v>96</v>
      </c>
      <c r="D869" s="320" t="str">
        <f ca="1">IF(B869&lt;&gt;"",IF(COUNTIF(账户资料!A:A,B869)=1,IF(B869="",0,VLOOKUP(B869,账户资料!A:B,2,FALSE)),"无此账户编码请备案后录入!"),"")</f>
        <v/>
      </c>
      <c r="E869" s="321" t="str">
        <f ca="1">IF(COUNTIF(账户资料!A:A,B869)=1,IF(B869="",0,VLOOKUP(B869,账户资料!A:C,3,FALSE)),"")</f>
        <v/>
      </c>
      <c r="F869" s="319" t="s">
        <v>96</v>
      </c>
      <c r="G869" s="322"/>
      <c r="H869" s="322"/>
      <c r="I869" s="323" t="str">
        <f ca="1" t="shared" si="15"/>
        <v/>
      </c>
    </row>
    <row r="870" customHeight="1" spans="1:9">
      <c r="A870" s="318" t="str">
        <f ca="1">IF(AND(G870&lt;&gt;"",G870&gt;0),MAX(A$3:A869,MAX(转付款存档!A:A))+1,"")</f>
        <v/>
      </c>
      <c r="B870" s="319" t="s">
        <v>96</v>
      </c>
      <c r="C870" s="319" t="s">
        <v>96</v>
      </c>
      <c r="D870" s="320" t="str">
        <f ca="1">IF(B870&lt;&gt;"",IF(COUNTIF(账户资料!A:A,B870)=1,IF(B870="",0,VLOOKUP(B870,账户资料!A:B,2,FALSE)),"无此账户编码请备案后录入!"),"")</f>
        <v/>
      </c>
      <c r="E870" s="321" t="str">
        <f ca="1">IF(COUNTIF(账户资料!A:A,B870)=1,IF(B870="",0,VLOOKUP(B870,账户资料!A:C,3,FALSE)),"")</f>
        <v/>
      </c>
      <c r="F870" s="319" t="s">
        <v>96</v>
      </c>
      <c r="G870" s="322"/>
      <c r="H870" s="322"/>
      <c r="I870" s="323" t="str">
        <f ca="1" t="shared" si="15"/>
        <v/>
      </c>
    </row>
    <row r="871" customHeight="1" spans="1:9">
      <c r="A871" s="318" t="str">
        <f ca="1">IF(AND(G871&lt;&gt;"",G871&gt;0),MAX(A$3:A870,MAX(转付款存档!A:A))+1,"")</f>
        <v/>
      </c>
      <c r="B871" s="319" t="s">
        <v>96</v>
      </c>
      <c r="C871" s="319" t="s">
        <v>96</v>
      </c>
      <c r="D871" s="320" t="str">
        <f ca="1">IF(B871&lt;&gt;"",IF(COUNTIF(账户资料!A:A,B871)=1,IF(B871="",0,VLOOKUP(B871,账户资料!A:B,2,FALSE)),"无此账户编码请备案后录入!"),"")</f>
        <v/>
      </c>
      <c r="E871" s="321" t="str">
        <f ca="1">IF(COUNTIF(账户资料!A:A,B871)=1,IF(B871="",0,VLOOKUP(B871,账户资料!A:C,3,FALSE)),"")</f>
        <v/>
      </c>
      <c r="F871" s="319" t="s">
        <v>96</v>
      </c>
      <c r="G871" s="322"/>
      <c r="H871" s="322"/>
      <c r="I871" s="323" t="str">
        <f ca="1" t="shared" si="15"/>
        <v/>
      </c>
    </row>
    <row r="872" customHeight="1" spans="1:9">
      <c r="A872" s="318" t="str">
        <f ca="1">IF(AND(G872&lt;&gt;"",G872&gt;0),MAX(A$3:A871,MAX(转付款存档!A:A))+1,"")</f>
        <v/>
      </c>
      <c r="B872" s="319" t="s">
        <v>96</v>
      </c>
      <c r="C872" s="319" t="s">
        <v>96</v>
      </c>
      <c r="D872" s="320" t="str">
        <f ca="1">IF(B872&lt;&gt;"",IF(COUNTIF(账户资料!A:A,B872)=1,IF(B872="",0,VLOOKUP(B872,账户资料!A:B,2,FALSE)),"无此账户编码请备案后录入!"),"")</f>
        <v/>
      </c>
      <c r="E872" s="321" t="str">
        <f ca="1">IF(COUNTIF(账户资料!A:A,B872)=1,IF(B872="",0,VLOOKUP(B872,账户资料!A:C,3,FALSE)),"")</f>
        <v/>
      </c>
      <c r="F872" s="319" t="s">
        <v>96</v>
      </c>
      <c r="G872" s="322"/>
      <c r="H872" s="322"/>
      <c r="I872" s="323" t="str">
        <f ca="1" t="shared" si="15"/>
        <v/>
      </c>
    </row>
    <row r="873" customHeight="1" spans="1:9">
      <c r="A873" s="318" t="str">
        <f ca="1">IF(AND(G873&lt;&gt;"",G873&gt;0),MAX(A$3:A872,MAX(转付款存档!A:A))+1,"")</f>
        <v/>
      </c>
      <c r="B873" s="319" t="s">
        <v>96</v>
      </c>
      <c r="C873" s="319" t="s">
        <v>96</v>
      </c>
      <c r="D873" s="320" t="str">
        <f ca="1">IF(B873&lt;&gt;"",IF(COUNTIF(账户资料!A:A,B873)=1,IF(B873="",0,VLOOKUP(B873,账户资料!A:B,2,FALSE)),"无此账户编码请备案后录入!"),"")</f>
        <v/>
      </c>
      <c r="E873" s="321" t="str">
        <f ca="1">IF(COUNTIF(账户资料!A:A,B873)=1,IF(B873="",0,VLOOKUP(B873,账户资料!A:C,3,FALSE)),"")</f>
        <v/>
      </c>
      <c r="F873" s="319" t="s">
        <v>96</v>
      </c>
      <c r="G873" s="322"/>
      <c r="H873" s="322"/>
      <c r="I873" s="323" t="str">
        <f ca="1" t="shared" si="15"/>
        <v/>
      </c>
    </row>
    <row r="874" customHeight="1" spans="1:9">
      <c r="A874" s="318" t="str">
        <f ca="1">IF(AND(G874&lt;&gt;"",G874&gt;0),MAX(A$3:A873,MAX(转付款存档!A:A))+1,"")</f>
        <v/>
      </c>
      <c r="B874" s="319" t="s">
        <v>96</v>
      </c>
      <c r="C874" s="319" t="s">
        <v>96</v>
      </c>
      <c r="D874" s="320" t="str">
        <f ca="1">IF(B874&lt;&gt;"",IF(COUNTIF(账户资料!A:A,B874)=1,IF(B874="",0,VLOOKUP(B874,账户资料!A:B,2,FALSE)),"无此账户编码请备案后录入!"),"")</f>
        <v/>
      </c>
      <c r="E874" s="321" t="str">
        <f ca="1">IF(COUNTIF(账户资料!A:A,B874)=1,IF(B874="",0,VLOOKUP(B874,账户资料!A:C,3,FALSE)),"")</f>
        <v/>
      </c>
      <c r="F874" s="319" t="s">
        <v>96</v>
      </c>
      <c r="G874" s="322"/>
      <c r="H874" s="322"/>
      <c r="I874" s="323" t="str">
        <f ca="1" t="shared" si="15"/>
        <v/>
      </c>
    </row>
    <row r="875" customHeight="1" spans="1:9">
      <c r="A875" s="318" t="str">
        <f ca="1">IF(AND(G875&lt;&gt;"",G875&gt;0),MAX(A$3:A874,MAX(转付款存档!A:A))+1,"")</f>
        <v/>
      </c>
      <c r="B875" s="319" t="s">
        <v>96</v>
      </c>
      <c r="C875" s="319" t="s">
        <v>96</v>
      </c>
      <c r="D875" s="320" t="str">
        <f ca="1">IF(B875&lt;&gt;"",IF(COUNTIF(账户资料!A:A,B875)=1,IF(B875="",0,VLOOKUP(B875,账户资料!A:B,2,FALSE)),"无此账户编码请备案后录入!"),"")</f>
        <v/>
      </c>
      <c r="E875" s="321" t="str">
        <f ca="1">IF(COUNTIF(账户资料!A:A,B875)=1,IF(B875="",0,VLOOKUP(B875,账户资料!A:C,3,FALSE)),"")</f>
        <v/>
      </c>
      <c r="F875" s="319" t="s">
        <v>96</v>
      </c>
      <c r="G875" s="322"/>
      <c r="H875" s="322"/>
      <c r="I875" s="323" t="str">
        <f ca="1" t="shared" si="15"/>
        <v/>
      </c>
    </row>
    <row r="876" customHeight="1" spans="1:9">
      <c r="A876" s="318" t="str">
        <f ca="1">IF(AND(G876&lt;&gt;"",G876&gt;0),MAX(A$3:A875,MAX(转付款存档!A:A))+1,"")</f>
        <v/>
      </c>
      <c r="B876" s="319" t="s">
        <v>96</v>
      </c>
      <c r="C876" s="319" t="s">
        <v>96</v>
      </c>
      <c r="D876" s="320" t="str">
        <f ca="1">IF(B876&lt;&gt;"",IF(COUNTIF(账户资料!A:A,B876)=1,IF(B876="",0,VLOOKUP(B876,账户资料!A:B,2,FALSE)),"无此账户编码请备案后录入!"),"")</f>
        <v/>
      </c>
      <c r="E876" s="321" t="str">
        <f ca="1">IF(COUNTIF(账户资料!A:A,B876)=1,IF(B876="",0,VLOOKUP(B876,账户资料!A:C,3,FALSE)),"")</f>
        <v/>
      </c>
      <c r="F876" s="319" t="s">
        <v>96</v>
      </c>
      <c r="G876" s="322"/>
      <c r="H876" s="322"/>
      <c r="I876" s="323" t="str">
        <f ca="1" t="shared" si="15"/>
        <v/>
      </c>
    </row>
    <row r="877" customHeight="1" spans="1:9">
      <c r="A877" s="318" t="str">
        <f ca="1">IF(AND(G877&lt;&gt;"",G877&gt;0),MAX(A$3:A876,MAX(转付款存档!A:A))+1,"")</f>
        <v/>
      </c>
      <c r="B877" s="319" t="s">
        <v>96</v>
      </c>
      <c r="C877" s="319" t="s">
        <v>96</v>
      </c>
      <c r="D877" s="320" t="str">
        <f ca="1">IF(B877&lt;&gt;"",IF(COUNTIF(账户资料!A:A,B877)=1,IF(B877="",0,VLOOKUP(B877,账户资料!A:B,2,FALSE)),"无此账户编码请备案后录入!"),"")</f>
        <v/>
      </c>
      <c r="E877" s="321" t="str">
        <f ca="1">IF(COUNTIF(账户资料!A:A,B877)=1,IF(B877="",0,VLOOKUP(B877,账户资料!A:C,3,FALSE)),"")</f>
        <v/>
      </c>
      <c r="F877" s="319" t="s">
        <v>96</v>
      </c>
      <c r="G877" s="322"/>
      <c r="H877" s="322"/>
      <c r="I877" s="323" t="str">
        <f ca="1" t="shared" si="15"/>
        <v/>
      </c>
    </row>
    <row r="878" customHeight="1" spans="1:9">
      <c r="A878" s="318" t="str">
        <f ca="1">IF(AND(G878&lt;&gt;"",G878&gt;0),MAX(A$3:A877,MAX(转付款存档!A:A))+1,"")</f>
        <v/>
      </c>
      <c r="B878" s="319" t="s">
        <v>96</v>
      </c>
      <c r="C878" s="319" t="s">
        <v>96</v>
      </c>
      <c r="D878" s="320" t="str">
        <f ca="1">IF(B878&lt;&gt;"",IF(COUNTIF(账户资料!A:A,B878)=1,IF(B878="",0,VLOOKUP(B878,账户资料!A:B,2,FALSE)),"无此账户编码请备案后录入!"),"")</f>
        <v/>
      </c>
      <c r="E878" s="321" t="str">
        <f ca="1">IF(COUNTIF(账户资料!A:A,B878)=1,IF(B878="",0,VLOOKUP(B878,账户资料!A:C,3,FALSE)),"")</f>
        <v/>
      </c>
      <c r="F878" s="319" t="s">
        <v>96</v>
      </c>
      <c r="G878" s="322"/>
      <c r="H878" s="322"/>
      <c r="I878" s="323" t="str">
        <f ca="1" t="shared" si="15"/>
        <v/>
      </c>
    </row>
    <row r="879" customHeight="1" spans="1:9">
      <c r="A879" s="318" t="str">
        <f ca="1">IF(AND(G879&lt;&gt;"",G879&gt;0),MAX(A$3:A878,MAX(转付款存档!A:A))+1,"")</f>
        <v/>
      </c>
      <c r="B879" s="319" t="s">
        <v>96</v>
      </c>
      <c r="C879" s="319" t="s">
        <v>96</v>
      </c>
      <c r="D879" s="320" t="str">
        <f ca="1">IF(B879&lt;&gt;"",IF(COUNTIF(账户资料!A:A,B879)=1,IF(B879="",0,VLOOKUP(B879,账户资料!A:B,2,FALSE)),"无此账户编码请备案后录入!"),"")</f>
        <v/>
      </c>
      <c r="E879" s="321" t="str">
        <f ca="1">IF(COUNTIF(账户资料!A:A,B879)=1,IF(B879="",0,VLOOKUP(B879,账户资料!A:C,3,FALSE)),"")</f>
        <v/>
      </c>
      <c r="F879" s="319" t="s">
        <v>96</v>
      </c>
      <c r="G879" s="322"/>
      <c r="H879" s="322"/>
      <c r="I879" s="323" t="str">
        <f ca="1" t="shared" si="15"/>
        <v/>
      </c>
    </row>
    <row r="880" customHeight="1" spans="1:9">
      <c r="A880" s="318" t="str">
        <f ca="1">IF(AND(G880&lt;&gt;"",G880&gt;0),MAX(A$3:A879,MAX(转付款存档!A:A))+1,"")</f>
        <v/>
      </c>
      <c r="B880" s="319" t="s">
        <v>96</v>
      </c>
      <c r="C880" s="319" t="s">
        <v>96</v>
      </c>
      <c r="D880" s="320" t="str">
        <f ca="1">IF(B880&lt;&gt;"",IF(COUNTIF(账户资料!A:A,B880)=1,IF(B880="",0,VLOOKUP(B880,账户资料!A:B,2,FALSE)),"无此账户编码请备案后录入!"),"")</f>
        <v/>
      </c>
      <c r="E880" s="321" t="str">
        <f ca="1">IF(COUNTIF(账户资料!A:A,B880)=1,IF(B880="",0,VLOOKUP(B880,账户资料!A:C,3,FALSE)),"")</f>
        <v/>
      </c>
      <c r="F880" s="319" t="s">
        <v>96</v>
      </c>
      <c r="G880" s="322"/>
      <c r="H880" s="322"/>
      <c r="I880" s="323" t="str">
        <f ca="1" t="shared" si="15"/>
        <v/>
      </c>
    </row>
    <row r="881" customHeight="1" spans="1:9">
      <c r="A881" s="318" t="str">
        <f ca="1">IF(AND(G881&lt;&gt;"",G881&gt;0),MAX(A$3:A880,MAX(转付款存档!A:A))+1,"")</f>
        <v/>
      </c>
      <c r="B881" s="319" t="s">
        <v>96</v>
      </c>
      <c r="C881" s="319" t="s">
        <v>96</v>
      </c>
      <c r="D881" s="320" t="str">
        <f ca="1">IF(B881&lt;&gt;"",IF(COUNTIF(账户资料!A:A,B881)=1,IF(B881="",0,VLOOKUP(B881,账户资料!A:B,2,FALSE)),"无此账户编码请备案后录入!"),"")</f>
        <v/>
      </c>
      <c r="E881" s="321" t="str">
        <f ca="1">IF(COUNTIF(账户资料!A:A,B881)=1,IF(B881="",0,VLOOKUP(B881,账户资料!A:C,3,FALSE)),"")</f>
        <v/>
      </c>
      <c r="F881" s="319" t="s">
        <v>96</v>
      </c>
      <c r="G881" s="322"/>
      <c r="H881" s="322"/>
      <c r="I881" s="323" t="str">
        <f ca="1" t="shared" si="15"/>
        <v/>
      </c>
    </row>
    <row r="882" customHeight="1" spans="1:9">
      <c r="A882" s="318" t="str">
        <f ca="1">IF(AND(G882&lt;&gt;"",G882&gt;0),MAX(A$3:A881,MAX(转付款存档!A:A))+1,"")</f>
        <v/>
      </c>
      <c r="B882" s="319" t="s">
        <v>96</v>
      </c>
      <c r="C882" s="319" t="s">
        <v>96</v>
      </c>
      <c r="D882" s="320" t="str">
        <f ca="1">IF(B882&lt;&gt;"",IF(COUNTIF(账户资料!A:A,B882)=1,IF(B882="",0,VLOOKUP(B882,账户资料!A:B,2,FALSE)),"无此账户编码请备案后录入!"),"")</f>
        <v/>
      </c>
      <c r="E882" s="321" t="str">
        <f ca="1">IF(COUNTIF(账户资料!A:A,B882)=1,IF(B882="",0,VLOOKUP(B882,账户资料!A:C,3,FALSE)),"")</f>
        <v/>
      </c>
      <c r="F882" s="319" t="s">
        <v>96</v>
      </c>
      <c r="G882" s="322"/>
      <c r="H882" s="322"/>
      <c r="I882" s="323" t="str">
        <f ca="1" t="shared" si="15"/>
        <v/>
      </c>
    </row>
    <row r="883" customHeight="1" spans="1:9">
      <c r="A883" s="318" t="str">
        <f ca="1">IF(AND(G883&lt;&gt;"",G883&gt;0),MAX(A$3:A882,MAX(转付款存档!A:A))+1,"")</f>
        <v/>
      </c>
      <c r="B883" s="319" t="s">
        <v>96</v>
      </c>
      <c r="C883" s="319" t="s">
        <v>96</v>
      </c>
      <c r="D883" s="320" t="str">
        <f ca="1">IF(B883&lt;&gt;"",IF(COUNTIF(账户资料!A:A,B883)=1,IF(B883="",0,VLOOKUP(B883,账户资料!A:B,2,FALSE)),"无此账户编码请备案后录入!"),"")</f>
        <v/>
      </c>
      <c r="E883" s="321" t="str">
        <f ca="1">IF(COUNTIF(账户资料!A:A,B883)=1,IF(B883="",0,VLOOKUP(B883,账户资料!A:C,3,FALSE)),"")</f>
        <v/>
      </c>
      <c r="F883" s="319" t="s">
        <v>96</v>
      </c>
      <c r="G883" s="322"/>
      <c r="H883" s="322"/>
      <c r="I883" s="323" t="str">
        <f ca="1" t="shared" si="15"/>
        <v/>
      </c>
    </row>
    <row r="884" customHeight="1" spans="1:9">
      <c r="A884" s="318" t="str">
        <f ca="1">IF(AND(G884&lt;&gt;"",G884&gt;0),MAX(A$3:A883,MAX(转付款存档!A:A))+1,"")</f>
        <v/>
      </c>
      <c r="B884" s="319" t="s">
        <v>96</v>
      </c>
      <c r="C884" s="319" t="s">
        <v>96</v>
      </c>
      <c r="D884" s="320" t="str">
        <f ca="1">IF(B884&lt;&gt;"",IF(COUNTIF(账户资料!A:A,B884)=1,IF(B884="",0,VLOOKUP(B884,账户资料!A:B,2,FALSE)),"无此账户编码请备案后录入!"),"")</f>
        <v/>
      </c>
      <c r="E884" s="321" t="str">
        <f ca="1">IF(COUNTIF(账户资料!A:A,B884)=1,IF(B884="",0,VLOOKUP(B884,账户资料!A:C,3,FALSE)),"")</f>
        <v/>
      </c>
      <c r="F884" s="319" t="s">
        <v>96</v>
      </c>
      <c r="G884" s="322"/>
      <c r="H884" s="322"/>
      <c r="I884" s="323" t="str">
        <f ca="1" t="shared" si="15"/>
        <v/>
      </c>
    </row>
    <row r="885" customHeight="1" spans="1:9">
      <c r="A885" s="318" t="str">
        <f ca="1">IF(AND(G885&lt;&gt;"",G885&gt;0),MAX(A$3:A884,MAX(转付款存档!A:A))+1,"")</f>
        <v/>
      </c>
      <c r="B885" s="319" t="s">
        <v>96</v>
      </c>
      <c r="C885" s="319" t="s">
        <v>96</v>
      </c>
      <c r="D885" s="320" t="str">
        <f ca="1">IF(B885&lt;&gt;"",IF(COUNTIF(账户资料!A:A,B885)=1,IF(B885="",0,VLOOKUP(B885,账户资料!A:B,2,FALSE)),"无此账户编码请备案后录入!"),"")</f>
        <v/>
      </c>
      <c r="E885" s="321" t="str">
        <f ca="1">IF(COUNTIF(账户资料!A:A,B885)=1,IF(B885="",0,VLOOKUP(B885,账户资料!A:C,3,FALSE)),"")</f>
        <v/>
      </c>
      <c r="F885" s="319" t="s">
        <v>96</v>
      </c>
      <c r="G885" s="322"/>
      <c r="H885" s="322"/>
      <c r="I885" s="323" t="str">
        <f ca="1" t="shared" si="15"/>
        <v/>
      </c>
    </row>
    <row r="886" customHeight="1" spans="1:9">
      <c r="A886" s="318" t="str">
        <f ca="1">IF(AND(G886&lt;&gt;"",G886&gt;0),MAX(A$3:A885,MAX(转付款存档!A:A))+1,"")</f>
        <v/>
      </c>
      <c r="B886" s="319" t="s">
        <v>96</v>
      </c>
      <c r="C886" s="319" t="s">
        <v>96</v>
      </c>
      <c r="D886" s="320" t="str">
        <f ca="1">IF(B886&lt;&gt;"",IF(COUNTIF(账户资料!A:A,B886)=1,IF(B886="",0,VLOOKUP(B886,账户资料!A:B,2,FALSE)),"无此账户编码请备案后录入!"),"")</f>
        <v/>
      </c>
      <c r="E886" s="321" t="str">
        <f ca="1">IF(COUNTIF(账户资料!A:A,B886)=1,IF(B886="",0,VLOOKUP(B886,账户资料!A:C,3,FALSE)),"")</f>
        <v/>
      </c>
      <c r="F886" s="319" t="s">
        <v>96</v>
      </c>
      <c r="G886" s="322"/>
      <c r="H886" s="322"/>
      <c r="I886" s="323" t="str">
        <f ca="1" t="shared" si="15"/>
        <v/>
      </c>
    </row>
    <row r="887" customHeight="1" spans="1:9">
      <c r="A887" s="318" t="str">
        <f ca="1">IF(AND(G887&lt;&gt;"",G887&gt;0),MAX(A$3:A886,MAX(转付款存档!A:A))+1,"")</f>
        <v/>
      </c>
      <c r="B887" s="319" t="s">
        <v>96</v>
      </c>
      <c r="C887" s="319" t="s">
        <v>96</v>
      </c>
      <c r="D887" s="320" t="str">
        <f ca="1">IF(B887&lt;&gt;"",IF(COUNTIF(账户资料!A:A,B887)=1,IF(B887="",0,VLOOKUP(B887,账户资料!A:B,2,FALSE)),"无此账户编码请备案后录入!"),"")</f>
        <v/>
      </c>
      <c r="E887" s="321" t="str">
        <f ca="1">IF(COUNTIF(账户资料!A:A,B887)=1,IF(B887="",0,VLOOKUP(B887,账户资料!A:C,3,FALSE)),"")</f>
        <v/>
      </c>
      <c r="F887" s="319" t="s">
        <v>96</v>
      </c>
      <c r="G887" s="322"/>
      <c r="H887" s="322"/>
      <c r="I887" s="323" t="str">
        <f ca="1" t="shared" si="15"/>
        <v/>
      </c>
    </row>
    <row r="888" customHeight="1" spans="1:9">
      <c r="A888" s="318" t="str">
        <f ca="1">IF(AND(G888&lt;&gt;"",G888&gt;0),MAX(A$3:A887,MAX(转付款存档!A:A))+1,"")</f>
        <v/>
      </c>
      <c r="B888" s="319" t="s">
        <v>96</v>
      </c>
      <c r="C888" s="319" t="s">
        <v>96</v>
      </c>
      <c r="D888" s="320" t="str">
        <f ca="1">IF(B888&lt;&gt;"",IF(COUNTIF(账户资料!A:A,B888)=1,IF(B888="",0,VLOOKUP(B888,账户资料!A:B,2,FALSE)),"无此账户编码请备案后录入!"),"")</f>
        <v/>
      </c>
      <c r="E888" s="321" t="str">
        <f ca="1">IF(COUNTIF(账户资料!A:A,B888)=1,IF(B888="",0,VLOOKUP(B888,账户资料!A:C,3,FALSE)),"")</f>
        <v/>
      </c>
      <c r="F888" s="319" t="s">
        <v>96</v>
      </c>
      <c r="G888" s="322"/>
      <c r="H888" s="322"/>
      <c r="I888" s="323" t="str">
        <f ca="1" t="shared" si="15"/>
        <v/>
      </c>
    </row>
    <row r="889" customHeight="1" spans="1:9">
      <c r="A889" s="318" t="str">
        <f ca="1">IF(AND(G889&lt;&gt;"",G889&gt;0),MAX(A$3:A888,MAX(转付款存档!A:A))+1,"")</f>
        <v/>
      </c>
      <c r="B889" s="319" t="s">
        <v>96</v>
      </c>
      <c r="C889" s="319" t="s">
        <v>96</v>
      </c>
      <c r="D889" s="320" t="str">
        <f ca="1">IF(B889&lt;&gt;"",IF(COUNTIF(账户资料!A:A,B889)=1,IF(B889="",0,VLOOKUP(B889,账户资料!A:B,2,FALSE)),"无此账户编码请备案后录入!"),"")</f>
        <v/>
      </c>
      <c r="E889" s="321" t="str">
        <f ca="1">IF(COUNTIF(账户资料!A:A,B889)=1,IF(B889="",0,VLOOKUP(B889,账户资料!A:C,3,FALSE)),"")</f>
        <v/>
      </c>
      <c r="F889" s="319" t="s">
        <v>96</v>
      </c>
      <c r="G889" s="322"/>
      <c r="H889" s="322"/>
      <c r="I889" s="323" t="str">
        <f ca="1" t="shared" si="15"/>
        <v/>
      </c>
    </row>
    <row r="890" customHeight="1" spans="1:9">
      <c r="A890" s="318" t="str">
        <f ca="1">IF(AND(G890&lt;&gt;"",G890&gt;0),MAX(A$3:A889,MAX(转付款存档!A:A))+1,"")</f>
        <v/>
      </c>
      <c r="B890" s="319" t="s">
        <v>96</v>
      </c>
      <c r="C890" s="319" t="s">
        <v>96</v>
      </c>
      <c r="D890" s="320" t="str">
        <f ca="1">IF(B890&lt;&gt;"",IF(COUNTIF(账户资料!A:A,B890)=1,IF(B890="",0,VLOOKUP(B890,账户资料!A:B,2,FALSE)),"无此账户编码请备案后录入!"),"")</f>
        <v/>
      </c>
      <c r="E890" s="321" t="str">
        <f ca="1">IF(COUNTIF(账户资料!A:A,B890)=1,IF(B890="",0,VLOOKUP(B890,账户资料!A:C,3,FALSE)),"")</f>
        <v/>
      </c>
      <c r="F890" s="319" t="s">
        <v>96</v>
      </c>
      <c r="G890" s="322"/>
      <c r="H890" s="322"/>
      <c r="I890" s="323" t="str">
        <f ca="1" t="shared" si="15"/>
        <v/>
      </c>
    </row>
    <row r="891" customHeight="1" spans="1:9">
      <c r="A891" s="318" t="str">
        <f ca="1">IF(AND(G891&lt;&gt;"",G891&gt;0),MAX(A$3:A890,MAX(转付款存档!A:A))+1,"")</f>
        <v/>
      </c>
      <c r="B891" s="319" t="s">
        <v>96</v>
      </c>
      <c r="C891" s="319" t="s">
        <v>96</v>
      </c>
      <c r="D891" s="320" t="str">
        <f ca="1">IF(B891&lt;&gt;"",IF(COUNTIF(账户资料!A:A,B891)=1,IF(B891="",0,VLOOKUP(B891,账户资料!A:B,2,FALSE)),"无此账户编码请备案后录入!"),"")</f>
        <v/>
      </c>
      <c r="E891" s="321" t="str">
        <f ca="1">IF(COUNTIF(账户资料!A:A,B891)=1,IF(B891="",0,VLOOKUP(B891,账户资料!A:C,3,FALSE)),"")</f>
        <v/>
      </c>
      <c r="F891" s="319" t="s">
        <v>96</v>
      </c>
      <c r="G891" s="322"/>
      <c r="H891" s="322"/>
      <c r="I891" s="323" t="str">
        <f ca="1" t="shared" si="15"/>
        <v/>
      </c>
    </row>
    <row r="892" customHeight="1" spans="1:9">
      <c r="A892" s="318" t="str">
        <f ca="1">IF(AND(G892&lt;&gt;"",G892&gt;0),MAX(A$3:A891,MAX(转付款存档!A:A))+1,"")</f>
        <v/>
      </c>
      <c r="B892" s="319" t="s">
        <v>96</v>
      </c>
      <c r="C892" s="319" t="s">
        <v>96</v>
      </c>
      <c r="D892" s="320" t="str">
        <f ca="1">IF(B892&lt;&gt;"",IF(COUNTIF(账户资料!A:A,B892)=1,IF(B892="",0,VLOOKUP(B892,账户资料!A:B,2,FALSE)),"无此账户编码请备案后录入!"),"")</f>
        <v/>
      </c>
      <c r="E892" s="321" t="str">
        <f ca="1">IF(COUNTIF(账户资料!A:A,B892)=1,IF(B892="",0,VLOOKUP(B892,账户资料!A:C,3,FALSE)),"")</f>
        <v/>
      </c>
      <c r="F892" s="319" t="s">
        <v>96</v>
      </c>
      <c r="G892" s="322"/>
      <c r="H892" s="322"/>
      <c r="I892" s="323" t="str">
        <f ca="1" t="shared" si="15"/>
        <v/>
      </c>
    </row>
    <row r="893" customHeight="1" spans="1:9">
      <c r="A893" s="318" t="str">
        <f ca="1">IF(AND(G893&lt;&gt;"",G893&gt;0),MAX(A$3:A892,MAX(转付款存档!A:A))+1,"")</f>
        <v/>
      </c>
      <c r="B893" s="319" t="s">
        <v>96</v>
      </c>
      <c r="C893" s="319" t="s">
        <v>96</v>
      </c>
      <c r="D893" s="320" t="str">
        <f ca="1">IF(B893&lt;&gt;"",IF(COUNTIF(账户资料!A:A,B893)=1,IF(B893="",0,VLOOKUP(B893,账户资料!A:B,2,FALSE)),"无此账户编码请备案后录入!"),"")</f>
        <v/>
      </c>
      <c r="E893" s="321" t="str">
        <f ca="1">IF(COUNTIF(账户资料!A:A,B893)=1,IF(B893="",0,VLOOKUP(B893,账户资料!A:C,3,FALSE)),"")</f>
        <v/>
      </c>
      <c r="F893" s="319" t="s">
        <v>96</v>
      </c>
      <c r="G893" s="322"/>
      <c r="H893" s="322"/>
      <c r="I893" s="323" t="str">
        <f ca="1" t="shared" si="15"/>
        <v/>
      </c>
    </row>
    <row r="894" customHeight="1" spans="1:9">
      <c r="A894" s="318" t="str">
        <f ca="1">IF(AND(G894&lt;&gt;"",G894&gt;0),MAX(A$3:A893,MAX(转付款存档!A:A))+1,"")</f>
        <v/>
      </c>
      <c r="B894" s="319" t="s">
        <v>96</v>
      </c>
      <c r="C894" s="319" t="s">
        <v>96</v>
      </c>
      <c r="D894" s="320" t="str">
        <f ca="1">IF(B894&lt;&gt;"",IF(COUNTIF(账户资料!A:A,B894)=1,IF(B894="",0,VLOOKUP(B894,账户资料!A:B,2,FALSE)),"无此账户编码请备案后录入!"),"")</f>
        <v/>
      </c>
      <c r="E894" s="321" t="str">
        <f ca="1">IF(COUNTIF(账户资料!A:A,B894)=1,IF(B894="",0,VLOOKUP(B894,账户资料!A:C,3,FALSE)),"")</f>
        <v/>
      </c>
      <c r="F894" s="319" t="s">
        <v>96</v>
      </c>
      <c r="G894" s="322"/>
      <c r="H894" s="322"/>
      <c r="I894" s="323" t="str">
        <f ca="1" t="shared" si="15"/>
        <v/>
      </c>
    </row>
    <row r="895" customHeight="1" spans="1:9">
      <c r="A895" s="318" t="str">
        <f ca="1">IF(AND(G895&lt;&gt;"",G895&gt;0),MAX(A$3:A894,MAX(转付款存档!A:A))+1,"")</f>
        <v/>
      </c>
      <c r="B895" s="319" t="s">
        <v>96</v>
      </c>
      <c r="C895" s="319" t="s">
        <v>96</v>
      </c>
      <c r="D895" s="320" t="str">
        <f ca="1">IF(B895&lt;&gt;"",IF(COUNTIF(账户资料!A:A,B895)=1,IF(B895="",0,VLOOKUP(B895,账户资料!A:B,2,FALSE)),"无此账户编码请备案后录入!"),"")</f>
        <v/>
      </c>
      <c r="E895" s="321" t="str">
        <f ca="1">IF(COUNTIF(账户资料!A:A,B895)=1,IF(B895="",0,VLOOKUP(B895,账户资料!A:C,3,FALSE)),"")</f>
        <v/>
      </c>
      <c r="F895" s="319" t="s">
        <v>96</v>
      </c>
      <c r="G895" s="322"/>
      <c r="H895" s="322"/>
      <c r="I895" s="323" t="str">
        <f ca="1" t="shared" si="15"/>
        <v/>
      </c>
    </row>
    <row r="896" customHeight="1" spans="1:9">
      <c r="A896" s="318" t="str">
        <f ca="1">IF(AND(G896&lt;&gt;"",G896&gt;0),MAX(A$3:A895,MAX(转付款存档!A:A))+1,"")</f>
        <v/>
      </c>
      <c r="B896" s="319" t="s">
        <v>96</v>
      </c>
      <c r="C896" s="319" t="s">
        <v>96</v>
      </c>
      <c r="D896" s="320" t="str">
        <f ca="1">IF(B896&lt;&gt;"",IF(COUNTIF(账户资料!A:A,B896)=1,IF(B896="",0,VLOOKUP(B896,账户资料!A:B,2,FALSE)),"无此账户编码请备案后录入!"),"")</f>
        <v/>
      </c>
      <c r="E896" s="321" t="str">
        <f ca="1">IF(COUNTIF(账户资料!A:A,B896)=1,IF(B896="",0,VLOOKUP(B896,账户资料!A:C,3,FALSE)),"")</f>
        <v/>
      </c>
      <c r="F896" s="319" t="s">
        <v>96</v>
      </c>
      <c r="G896" s="322"/>
      <c r="H896" s="322"/>
      <c r="I896" s="323" t="str">
        <f ca="1" t="shared" si="15"/>
        <v/>
      </c>
    </row>
    <row r="897" customHeight="1" spans="1:9">
      <c r="A897" s="318" t="str">
        <f ca="1">IF(AND(G897&lt;&gt;"",G897&gt;0),MAX(A$3:A896,MAX(转付款存档!A:A))+1,"")</f>
        <v/>
      </c>
      <c r="B897" s="319" t="s">
        <v>96</v>
      </c>
      <c r="C897" s="319" t="s">
        <v>96</v>
      </c>
      <c r="D897" s="320" t="str">
        <f ca="1">IF(B897&lt;&gt;"",IF(COUNTIF(账户资料!A:A,B897)=1,IF(B897="",0,VLOOKUP(B897,账户资料!A:B,2,FALSE)),"无此账户编码请备案后录入!"),"")</f>
        <v/>
      </c>
      <c r="E897" s="321" t="str">
        <f ca="1">IF(COUNTIF(账户资料!A:A,B897)=1,IF(B897="",0,VLOOKUP(B897,账户资料!A:C,3,FALSE)),"")</f>
        <v/>
      </c>
      <c r="F897" s="319" t="s">
        <v>96</v>
      </c>
      <c r="G897" s="322"/>
      <c r="H897" s="322"/>
      <c r="I897" s="323" t="str">
        <f ca="1" t="shared" si="15"/>
        <v/>
      </c>
    </row>
    <row r="898" customHeight="1" spans="1:9">
      <c r="A898" s="318" t="str">
        <f ca="1">IF(AND(G898&lt;&gt;"",G898&gt;0),MAX(A$3:A897,MAX(转付款存档!A:A))+1,"")</f>
        <v/>
      </c>
      <c r="B898" s="319" t="s">
        <v>96</v>
      </c>
      <c r="C898" s="319" t="s">
        <v>96</v>
      </c>
      <c r="D898" s="320" t="str">
        <f ca="1">IF(B898&lt;&gt;"",IF(COUNTIF(账户资料!A:A,B898)=1,IF(B898="",0,VLOOKUP(B898,账户资料!A:B,2,FALSE)),"无此账户编码请备案后录入!"),"")</f>
        <v/>
      </c>
      <c r="E898" s="321" t="str">
        <f ca="1">IF(COUNTIF(账户资料!A:A,B898)=1,IF(B898="",0,VLOOKUP(B898,账户资料!A:C,3,FALSE)),"")</f>
        <v/>
      </c>
      <c r="F898" s="319" t="s">
        <v>96</v>
      </c>
      <c r="G898" s="322"/>
      <c r="H898" s="322"/>
      <c r="I898" s="323" t="str">
        <f ca="1" t="shared" si="15"/>
        <v/>
      </c>
    </row>
    <row r="899" customHeight="1" spans="1:9">
      <c r="A899" s="318" t="str">
        <f ca="1">IF(AND(G899&lt;&gt;"",G899&gt;0),MAX(A$3:A898,MAX(转付款存档!A:A))+1,"")</f>
        <v/>
      </c>
      <c r="B899" s="319" t="s">
        <v>96</v>
      </c>
      <c r="C899" s="319" t="s">
        <v>96</v>
      </c>
      <c r="D899" s="320" t="str">
        <f ca="1">IF(B899&lt;&gt;"",IF(COUNTIF(账户资料!A:A,B899)=1,IF(B899="",0,VLOOKUP(B899,账户资料!A:B,2,FALSE)),"无此账户编码请备案后录入!"),"")</f>
        <v/>
      </c>
      <c r="E899" s="321" t="str">
        <f ca="1">IF(COUNTIF(账户资料!A:A,B899)=1,IF(B899="",0,VLOOKUP(B899,账户资料!A:C,3,FALSE)),"")</f>
        <v/>
      </c>
      <c r="F899" s="319" t="s">
        <v>96</v>
      </c>
      <c r="G899" s="322"/>
      <c r="H899" s="322"/>
      <c r="I899" s="323" t="str">
        <f ca="1" t="shared" si="15"/>
        <v/>
      </c>
    </row>
    <row r="900" customHeight="1" spans="1:9">
      <c r="A900" s="318" t="str">
        <f ca="1">IF(AND(G900&lt;&gt;"",G900&gt;0),MAX(A$3:A899,MAX(转付款存档!A:A))+1,"")</f>
        <v/>
      </c>
      <c r="B900" s="319" t="s">
        <v>96</v>
      </c>
      <c r="C900" s="319" t="s">
        <v>96</v>
      </c>
      <c r="D900" s="320" t="str">
        <f ca="1">IF(B900&lt;&gt;"",IF(COUNTIF(账户资料!A:A,B900)=1,IF(B900="",0,VLOOKUP(B900,账户资料!A:B,2,FALSE)),"无此账户编码请备案后录入!"),"")</f>
        <v/>
      </c>
      <c r="E900" s="321" t="str">
        <f ca="1">IF(COUNTIF(账户资料!A:A,B900)=1,IF(B900="",0,VLOOKUP(B900,账户资料!A:C,3,FALSE)),"")</f>
        <v/>
      </c>
      <c r="F900" s="319" t="s">
        <v>96</v>
      </c>
      <c r="G900" s="322"/>
      <c r="H900" s="322"/>
      <c r="I900" s="323" t="str">
        <f ca="1" t="shared" si="15"/>
        <v/>
      </c>
    </row>
    <row r="901" customHeight="1" spans="1:9">
      <c r="A901" s="318" t="str">
        <f ca="1">IF(AND(G901&lt;&gt;"",G901&gt;0),MAX(A$3:A900,MAX(转付款存档!A:A))+1,"")</f>
        <v/>
      </c>
      <c r="B901" s="319" t="s">
        <v>96</v>
      </c>
      <c r="C901" s="319" t="s">
        <v>96</v>
      </c>
      <c r="D901" s="320" t="str">
        <f ca="1">IF(B901&lt;&gt;"",IF(COUNTIF(账户资料!A:A,B901)=1,IF(B901="",0,VLOOKUP(B901,账户资料!A:B,2,FALSE)),"无此账户编码请备案后录入!"),"")</f>
        <v/>
      </c>
      <c r="E901" s="321" t="str">
        <f ca="1">IF(COUNTIF(账户资料!A:A,B901)=1,IF(B901="",0,VLOOKUP(B901,账户资料!A:C,3,FALSE)),"")</f>
        <v/>
      </c>
      <c r="F901" s="319" t="s">
        <v>96</v>
      </c>
      <c r="G901" s="322"/>
      <c r="H901" s="322"/>
      <c r="I901" s="323" t="str">
        <f ca="1" t="shared" si="15"/>
        <v/>
      </c>
    </row>
    <row r="902" customHeight="1" spans="1:9">
      <c r="A902" s="318" t="str">
        <f ca="1">IF(AND(G902&lt;&gt;"",G902&gt;0),MAX(A$3:A901,MAX(转付款存档!A:A))+1,"")</f>
        <v/>
      </c>
      <c r="B902" s="319" t="s">
        <v>96</v>
      </c>
      <c r="C902" s="319" t="s">
        <v>96</v>
      </c>
      <c r="D902" s="320" t="str">
        <f ca="1">IF(B902&lt;&gt;"",IF(COUNTIF(账户资料!A:A,B902)=1,IF(B902="",0,VLOOKUP(B902,账户资料!A:B,2,FALSE)),"无此账户编码请备案后录入!"),"")</f>
        <v/>
      </c>
      <c r="E902" s="321" t="str">
        <f ca="1">IF(COUNTIF(账户资料!A:A,B902)=1,IF(B902="",0,VLOOKUP(B902,账户资料!A:C,3,FALSE)),"")</f>
        <v/>
      </c>
      <c r="F902" s="319" t="s">
        <v>96</v>
      </c>
      <c r="G902" s="322"/>
      <c r="H902" s="322"/>
      <c r="I902" s="323" t="str">
        <f ca="1" t="shared" si="15"/>
        <v/>
      </c>
    </row>
    <row r="903" customHeight="1" spans="1:9">
      <c r="A903" s="318" t="str">
        <f ca="1">IF(AND(G903&lt;&gt;"",G903&gt;0),MAX(A$3:A902,MAX(转付款存档!A:A))+1,"")</f>
        <v/>
      </c>
      <c r="B903" s="319" t="s">
        <v>96</v>
      </c>
      <c r="C903" s="319" t="s">
        <v>96</v>
      </c>
      <c r="D903" s="320" t="str">
        <f ca="1">IF(B903&lt;&gt;"",IF(COUNTIF(账户资料!A:A,B903)=1,IF(B903="",0,VLOOKUP(B903,账户资料!A:B,2,FALSE)),"无此账户编码请备案后录入!"),"")</f>
        <v/>
      </c>
      <c r="E903" s="321" t="str">
        <f ca="1">IF(COUNTIF(账户资料!A:A,B903)=1,IF(B903="",0,VLOOKUP(B903,账户资料!A:C,3,FALSE)),"")</f>
        <v/>
      </c>
      <c r="F903" s="319" t="s">
        <v>96</v>
      </c>
      <c r="G903" s="322"/>
      <c r="H903" s="322"/>
      <c r="I903" s="323" t="str">
        <f ca="1" t="shared" si="15"/>
        <v/>
      </c>
    </row>
    <row r="904" customHeight="1" spans="1:9">
      <c r="A904" s="318" t="str">
        <f ca="1">IF(AND(G904&lt;&gt;"",G904&gt;0),MAX(A$3:A903,MAX(转付款存档!A:A))+1,"")</f>
        <v/>
      </c>
      <c r="B904" s="319" t="s">
        <v>96</v>
      </c>
      <c r="C904" s="319" t="s">
        <v>96</v>
      </c>
      <c r="D904" s="320" t="str">
        <f ca="1">IF(B904&lt;&gt;"",IF(COUNTIF(账户资料!A:A,B904)=1,IF(B904="",0,VLOOKUP(B904,账户资料!A:B,2,FALSE)),"无此账户编码请备案后录入!"),"")</f>
        <v/>
      </c>
      <c r="E904" s="321" t="str">
        <f ca="1">IF(COUNTIF(账户资料!A:A,B904)=1,IF(B904="",0,VLOOKUP(B904,账户资料!A:C,3,FALSE)),"")</f>
        <v/>
      </c>
      <c r="F904" s="319" t="s">
        <v>96</v>
      </c>
      <c r="G904" s="322"/>
      <c r="H904" s="322"/>
      <c r="I904" s="323" t="str">
        <f ca="1" t="shared" si="15"/>
        <v/>
      </c>
    </row>
    <row r="905" customHeight="1" spans="1:9">
      <c r="A905" s="318" t="str">
        <f ca="1">IF(AND(G905&lt;&gt;"",G905&gt;0),MAX(A$3:A904,MAX(转付款存档!A:A))+1,"")</f>
        <v/>
      </c>
      <c r="B905" s="319" t="s">
        <v>96</v>
      </c>
      <c r="C905" s="319" t="s">
        <v>96</v>
      </c>
      <c r="D905" s="320" t="str">
        <f ca="1">IF(B905&lt;&gt;"",IF(COUNTIF(账户资料!A:A,B905)=1,IF(B905="",0,VLOOKUP(B905,账户资料!A:B,2,FALSE)),"无此账户编码请备案后录入!"),"")</f>
        <v/>
      </c>
      <c r="E905" s="321" t="str">
        <f ca="1">IF(COUNTIF(账户资料!A:A,B905)=1,IF(B905="",0,VLOOKUP(B905,账户资料!A:C,3,FALSE)),"")</f>
        <v/>
      </c>
      <c r="F905" s="319" t="s">
        <v>96</v>
      </c>
      <c r="G905" s="322"/>
      <c r="H905" s="322"/>
      <c r="I905" s="323" t="str">
        <f ca="1" t="shared" si="15"/>
        <v/>
      </c>
    </row>
    <row r="906" customHeight="1" spans="1:9">
      <c r="A906" s="318" t="str">
        <f ca="1">IF(AND(G906&lt;&gt;"",G906&gt;0),MAX(A$3:A905,MAX(转付款存档!A:A))+1,"")</f>
        <v/>
      </c>
      <c r="B906" s="319" t="s">
        <v>96</v>
      </c>
      <c r="C906" s="319" t="s">
        <v>96</v>
      </c>
      <c r="D906" s="320" t="str">
        <f ca="1">IF(B906&lt;&gt;"",IF(COUNTIF(账户资料!A:A,B906)=1,IF(B906="",0,VLOOKUP(B906,账户资料!A:B,2,FALSE)),"无此账户编码请备案后录入!"),"")</f>
        <v/>
      </c>
      <c r="E906" s="321" t="str">
        <f ca="1">IF(COUNTIF(账户资料!A:A,B906)=1,IF(B906="",0,VLOOKUP(B906,账户资料!A:C,3,FALSE)),"")</f>
        <v/>
      </c>
      <c r="F906" s="319" t="s">
        <v>96</v>
      </c>
      <c r="G906" s="322"/>
      <c r="H906" s="322"/>
      <c r="I906" s="323" t="str">
        <f ca="1" t="shared" si="15"/>
        <v/>
      </c>
    </row>
    <row r="907" customHeight="1" spans="1:9">
      <c r="A907" s="318" t="str">
        <f ca="1">IF(AND(G907&lt;&gt;"",G907&gt;0),MAX(A$3:A906,MAX(转付款存档!A:A))+1,"")</f>
        <v/>
      </c>
      <c r="B907" s="319" t="s">
        <v>96</v>
      </c>
      <c r="C907" s="319" t="s">
        <v>96</v>
      </c>
      <c r="D907" s="320" t="str">
        <f ca="1">IF(B907&lt;&gt;"",IF(COUNTIF(账户资料!A:A,B907)=1,IF(B907="",0,VLOOKUP(B907,账户资料!A:B,2,FALSE)),"无此账户编码请备案后录入!"),"")</f>
        <v/>
      </c>
      <c r="E907" s="321" t="str">
        <f ca="1">IF(COUNTIF(账户资料!A:A,B907)=1,IF(B907="",0,VLOOKUP(B907,账户资料!A:C,3,FALSE)),"")</f>
        <v/>
      </c>
      <c r="F907" s="319" t="s">
        <v>96</v>
      </c>
      <c r="G907" s="322"/>
      <c r="H907" s="322"/>
      <c r="I907" s="323" t="str">
        <f ca="1" t="shared" si="15"/>
        <v/>
      </c>
    </row>
    <row r="908" customHeight="1" spans="1:9">
      <c r="A908" s="318" t="str">
        <f ca="1">IF(AND(G908&lt;&gt;"",G908&gt;0),MAX(A$3:A907,MAX(转付款存档!A:A))+1,"")</f>
        <v/>
      </c>
      <c r="B908" s="319" t="s">
        <v>96</v>
      </c>
      <c r="C908" s="319" t="s">
        <v>96</v>
      </c>
      <c r="D908" s="320" t="str">
        <f ca="1">IF(B908&lt;&gt;"",IF(COUNTIF(账户资料!A:A,B908)=1,IF(B908="",0,VLOOKUP(B908,账户资料!A:B,2,FALSE)),"无此账户编码请备案后录入!"),"")</f>
        <v/>
      </c>
      <c r="E908" s="321" t="str">
        <f ca="1">IF(COUNTIF(账户资料!A:A,B908)=1,IF(B908="",0,VLOOKUP(B908,账户资料!A:C,3,FALSE)),"")</f>
        <v/>
      </c>
      <c r="F908" s="319" t="s">
        <v>96</v>
      </c>
      <c r="G908" s="322"/>
      <c r="H908" s="322"/>
      <c r="I908" s="323" t="str">
        <f ca="1" t="shared" si="15"/>
        <v/>
      </c>
    </row>
    <row r="909" customHeight="1" spans="1:9">
      <c r="A909" s="318" t="str">
        <f ca="1">IF(AND(G909&lt;&gt;"",G909&gt;0),MAX(A$3:A908,MAX(转付款存档!A:A))+1,"")</f>
        <v/>
      </c>
      <c r="B909" s="319" t="s">
        <v>96</v>
      </c>
      <c r="C909" s="319" t="s">
        <v>96</v>
      </c>
      <c r="D909" s="320" t="str">
        <f ca="1">IF(B909&lt;&gt;"",IF(COUNTIF(账户资料!A:A,B909)=1,IF(B909="",0,VLOOKUP(B909,账户资料!A:B,2,FALSE)),"无此账户编码请备案后录入!"),"")</f>
        <v/>
      </c>
      <c r="E909" s="321" t="str">
        <f ca="1">IF(COUNTIF(账户资料!A:A,B909)=1,IF(B909="",0,VLOOKUP(B909,账户资料!A:C,3,FALSE)),"")</f>
        <v/>
      </c>
      <c r="F909" s="319" t="s">
        <v>96</v>
      </c>
      <c r="G909" s="322"/>
      <c r="H909" s="322"/>
      <c r="I909" s="323" t="str">
        <f ca="1" t="shared" si="15"/>
        <v/>
      </c>
    </row>
    <row r="910" customHeight="1" spans="1:9">
      <c r="A910" s="318" t="str">
        <f ca="1">IF(AND(G910&lt;&gt;"",G910&gt;0),MAX(A$3:A909,MAX(转付款存档!A:A))+1,"")</f>
        <v/>
      </c>
      <c r="B910" s="319" t="s">
        <v>96</v>
      </c>
      <c r="C910" s="319" t="s">
        <v>96</v>
      </c>
      <c r="D910" s="320" t="str">
        <f ca="1">IF(B910&lt;&gt;"",IF(COUNTIF(账户资料!A:A,B910)=1,IF(B910="",0,VLOOKUP(B910,账户资料!A:B,2,FALSE)),"无此账户编码请备案后录入!"),"")</f>
        <v/>
      </c>
      <c r="E910" s="321" t="str">
        <f ca="1">IF(COUNTIF(账户资料!A:A,B910)=1,IF(B910="",0,VLOOKUP(B910,账户资料!A:C,3,FALSE)),"")</f>
        <v/>
      </c>
      <c r="F910" s="319" t="s">
        <v>96</v>
      </c>
      <c r="G910" s="322"/>
      <c r="H910" s="322"/>
      <c r="I910" s="323" t="str">
        <f ca="1" t="shared" si="15"/>
        <v/>
      </c>
    </row>
    <row r="911" customHeight="1" spans="1:9">
      <c r="A911" s="318" t="str">
        <f ca="1">IF(AND(G911&lt;&gt;"",G911&gt;0),MAX(A$3:A910,MAX(转付款存档!A:A))+1,"")</f>
        <v/>
      </c>
      <c r="B911" s="319" t="s">
        <v>96</v>
      </c>
      <c r="C911" s="319" t="s">
        <v>96</v>
      </c>
      <c r="D911" s="320" t="str">
        <f ca="1">IF(B911&lt;&gt;"",IF(COUNTIF(账户资料!A:A,B911)=1,IF(B911="",0,VLOOKUP(B911,账户资料!A:B,2,FALSE)),"无此账户编码请备案后录入!"),"")</f>
        <v/>
      </c>
      <c r="E911" s="321" t="str">
        <f ca="1">IF(COUNTIF(账户资料!A:A,B911)=1,IF(B911="",0,VLOOKUP(B911,账户资料!A:C,3,FALSE)),"")</f>
        <v/>
      </c>
      <c r="F911" s="319" t="s">
        <v>96</v>
      </c>
      <c r="G911" s="322"/>
      <c r="H911" s="322"/>
      <c r="I911" s="323" t="str">
        <f ca="1" t="shared" si="15"/>
        <v/>
      </c>
    </row>
    <row r="912" customHeight="1" spans="1:9">
      <c r="A912" s="318" t="str">
        <f ca="1">IF(AND(G912&lt;&gt;"",G912&gt;0),MAX(A$3:A911,MAX(转付款存档!A:A))+1,"")</f>
        <v/>
      </c>
      <c r="B912" s="319" t="s">
        <v>96</v>
      </c>
      <c r="C912" s="319" t="s">
        <v>96</v>
      </c>
      <c r="D912" s="320" t="str">
        <f ca="1">IF(B912&lt;&gt;"",IF(COUNTIF(账户资料!A:A,B912)=1,IF(B912="",0,VLOOKUP(B912,账户资料!A:B,2,FALSE)),"无此账户编码请备案后录入!"),"")</f>
        <v/>
      </c>
      <c r="E912" s="321" t="str">
        <f ca="1">IF(COUNTIF(账户资料!A:A,B912)=1,IF(B912="",0,VLOOKUP(B912,账户资料!A:C,3,FALSE)),"")</f>
        <v/>
      </c>
      <c r="F912" s="319" t="s">
        <v>96</v>
      </c>
      <c r="G912" s="322"/>
      <c r="H912" s="322"/>
      <c r="I912" s="323" t="str">
        <f ca="1" t="shared" si="15"/>
        <v/>
      </c>
    </row>
    <row r="913" customHeight="1" spans="1:9">
      <c r="A913" s="318" t="str">
        <f ca="1">IF(AND(G913&lt;&gt;"",G913&gt;0),MAX(A$3:A912,MAX(转付款存档!A:A))+1,"")</f>
        <v/>
      </c>
      <c r="B913" s="319" t="s">
        <v>96</v>
      </c>
      <c r="C913" s="319" t="s">
        <v>96</v>
      </c>
      <c r="D913" s="320" t="str">
        <f ca="1">IF(B913&lt;&gt;"",IF(COUNTIF(账户资料!A:A,B913)=1,IF(B913="",0,VLOOKUP(B913,账户资料!A:B,2,FALSE)),"无此账户编码请备案后录入!"),"")</f>
        <v/>
      </c>
      <c r="E913" s="321" t="str">
        <f ca="1">IF(COUNTIF(账户资料!A:A,B913)=1,IF(B913="",0,VLOOKUP(B913,账户资料!A:C,3,FALSE)),"")</f>
        <v/>
      </c>
      <c r="F913" s="319" t="s">
        <v>96</v>
      </c>
      <c r="G913" s="322"/>
      <c r="H913" s="322"/>
      <c r="I913" s="323" t="str">
        <f ca="1" t="shared" si="15"/>
        <v/>
      </c>
    </row>
    <row r="914" customHeight="1" spans="1:9">
      <c r="A914" s="318" t="str">
        <f ca="1">IF(AND(G914&lt;&gt;"",G914&gt;0),MAX(A$3:A913,MAX(转付款存档!A:A))+1,"")</f>
        <v/>
      </c>
      <c r="B914" s="319" t="s">
        <v>96</v>
      </c>
      <c r="C914" s="319" t="s">
        <v>96</v>
      </c>
      <c r="D914" s="320" t="str">
        <f ca="1">IF(B914&lt;&gt;"",IF(COUNTIF(账户资料!A:A,B914)=1,IF(B914="",0,VLOOKUP(B914,账户资料!A:B,2,FALSE)),"无此账户编码请备案后录入!"),"")</f>
        <v/>
      </c>
      <c r="E914" s="321" t="str">
        <f ca="1">IF(COUNTIF(账户资料!A:A,B914)=1,IF(B914="",0,VLOOKUP(B914,账户资料!A:C,3,FALSE)),"")</f>
        <v/>
      </c>
      <c r="F914" s="319" t="s">
        <v>96</v>
      </c>
      <c r="G914" s="322"/>
      <c r="H914" s="322"/>
      <c r="I914" s="323" t="str">
        <f ca="1" t="shared" ref="I914:I977" si="16">IF(ISBLANK(G914),"",IF(I914="",TEXT(NOW(),"yyyy-m-d"),I914))</f>
        <v/>
      </c>
    </row>
    <row r="915" customHeight="1" spans="1:9">
      <c r="A915" s="318" t="str">
        <f ca="1">IF(AND(G915&lt;&gt;"",G915&gt;0),MAX(A$3:A914,MAX(转付款存档!A:A))+1,"")</f>
        <v/>
      </c>
      <c r="B915" s="319" t="s">
        <v>96</v>
      </c>
      <c r="C915" s="319" t="s">
        <v>96</v>
      </c>
      <c r="D915" s="320" t="str">
        <f ca="1">IF(B915&lt;&gt;"",IF(COUNTIF(账户资料!A:A,B915)=1,IF(B915="",0,VLOOKUP(B915,账户资料!A:B,2,FALSE)),"无此账户编码请备案后录入!"),"")</f>
        <v/>
      </c>
      <c r="E915" s="321" t="str">
        <f ca="1">IF(COUNTIF(账户资料!A:A,B915)=1,IF(B915="",0,VLOOKUP(B915,账户资料!A:C,3,FALSE)),"")</f>
        <v/>
      </c>
      <c r="F915" s="319" t="s">
        <v>96</v>
      </c>
      <c r="G915" s="322"/>
      <c r="H915" s="322"/>
      <c r="I915" s="323" t="str">
        <f ca="1" t="shared" si="16"/>
        <v/>
      </c>
    </row>
    <row r="916" customHeight="1" spans="1:9">
      <c r="A916" s="318" t="str">
        <f ca="1">IF(AND(G916&lt;&gt;"",G916&gt;0),MAX(A$3:A915,MAX(转付款存档!A:A))+1,"")</f>
        <v/>
      </c>
      <c r="B916" s="319" t="s">
        <v>96</v>
      </c>
      <c r="C916" s="319" t="s">
        <v>96</v>
      </c>
      <c r="D916" s="320" t="str">
        <f ca="1">IF(B916&lt;&gt;"",IF(COUNTIF(账户资料!A:A,B916)=1,IF(B916="",0,VLOOKUP(B916,账户资料!A:B,2,FALSE)),"无此账户编码请备案后录入!"),"")</f>
        <v/>
      </c>
      <c r="E916" s="321" t="str">
        <f ca="1">IF(COUNTIF(账户资料!A:A,B916)=1,IF(B916="",0,VLOOKUP(B916,账户资料!A:C,3,FALSE)),"")</f>
        <v/>
      </c>
      <c r="F916" s="319" t="s">
        <v>96</v>
      </c>
      <c r="G916" s="322"/>
      <c r="H916" s="322"/>
      <c r="I916" s="323" t="str">
        <f ca="1" t="shared" si="16"/>
        <v/>
      </c>
    </row>
    <row r="917" customHeight="1" spans="1:9">
      <c r="A917" s="318" t="str">
        <f ca="1">IF(AND(G917&lt;&gt;"",G917&gt;0),MAX(A$3:A916,MAX(转付款存档!A:A))+1,"")</f>
        <v/>
      </c>
      <c r="B917" s="319" t="s">
        <v>96</v>
      </c>
      <c r="C917" s="319" t="s">
        <v>96</v>
      </c>
      <c r="D917" s="320" t="str">
        <f ca="1">IF(B917&lt;&gt;"",IF(COUNTIF(账户资料!A:A,B917)=1,IF(B917="",0,VLOOKUP(B917,账户资料!A:B,2,FALSE)),"无此账户编码请备案后录入!"),"")</f>
        <v/>
      </c>
      <c r="E917" s="321" t="str">
        <f ca="1">IF(COUNTIF(账户资料!A:A,B917)=1,IF(B917="",0,VLOOKUP(B917,账户资料!A:C,3,FALSE)),"")</f>
        <v/>
      </c>
      <c r="F917" s="319" t="s">
        <v>96</v>
      </c>
      <c r="G917" s="322"/>
      <c r="H917" s="322"/>
      <c r="I917" s="323" t="str">
        <f ca="1" t="shared" si="16"/>
        <v/>
      </c>
    </row>
    <row r="918" customHeight="1" spans="1:9">
      <c r="A918" s="318" t="str">
        <f ca="1">IF(AND(G918&lt;&gt;"",G918&gt;0),MAX(A$3:A917,MAX(转付款存档!A:A))+1,"")</f>
        <v/>
      </c>
      <c r="B918" s="319" t="s">
        <v>96</v>
      </c>
      <c r="C918" s="319" t="s">
        <v>96</v>
      </c>
      <c r="D918" s="320" t="str">
        <f ca="1">IF(B918&lt;&gt;"",IF(COUNTIF(账户资料!A:A,B918)=1,IF(B918="",0,VLOOKUP(B918,账户资料!A:B,2,FALSE)),"无此账户编码请备案后录入!"),"")</f>
        <v/>
      </c>
      <c r="E918" s="321" t="str">
        <f ca="1">IF(COUNTIF(账户资料!A:A,B918)=1,IF(B918="",0,VLOOKUP(B918,账户资料!A:C,3,FALSE)),"")</f>
        <v/>
      </c>
      <c r="F918" s="319" t="s">
        <v>96</v>
      </c>
      <c r="G918" s="322"/>
      <c r="H918" s="322"/>
      <c r="I918" s="323" t="str">
        <f ca="1" t="shared" si="16"/>
        <v/>
      </c>
    </row>
    <row r="919" customHeight="1" spans="1:9">
      <c r="A919" s="318" t="str">
        <f ca="1">IF(AND(G919&lt;&gt;"",G919&gt;0),MAX(A$3:A918,MAX(转付款存档!A:A))+1,"")</f>
        <v/>
      </c>
      <c r="B919" s="319" t="s">
        <v>96</v>
      </c>
      <c r="C919" s="319" t="s">
        <v>96</v>
      </c>
      <c r="D919" s="320" t="str">
        <f ca="1">IF(B919&lt;&gt;"",IF(COUNTIF(账户资料!A:A,B919)=1,IF(B919="",0,VLOOKUP(B919,账户资料!A:B,2,FALSE)),"无此账户编码请备案后录入!"),"")</f>
        <v/>
      </c>
      <c r="E919" s="321" t="str">
        <f ca="1">IF(COUNTIF(账户资料!A:A,B919)=1,IF(B919="",0,VLOOKUP(B919,账户资料!A:C,3,FALSE)),"")</f>
        <v/>
      </c>
      <c r="F919" s="319" t="s">
        <v>96</v>
      </c>
      <c r="G919" s="322"/>
      <c r="H919" s="322"/>
      <c r="I919" s="323" t="str">
        <f ca="1" t="shared" si="16"/>
        <v/>
      </c>
    </row>
    <row r="920" customHeight="1" spans="1:9">
      <c r="A920" s="318" t="str">
        <f ca="1">IF(AND(G920&lt;&gt;"",G920&gt;0),MAX(A$3:A919,MAX(转付款存档!A:A))+1,"")</f>
        <v/>
      </c>
      <c r="B920" s="319" t="s">
        <v>96</v>
      </c>
      <c r="C920" s="319" t="s">
        <v>96</v>
      </c>
      <c r="D920" s="320" t="str">
        <f ca="1">IF(B920&lt;&gt;"",IF(COUNTIF(账户资料!A:A,B920)=1,IF(B920="",0,VLOOKUP(B920,账户资料!A:B,2,FALSE)),"无此账户编码请备案后录入!"),"")</f>
        <v/>
      </c>
      <c r="E920" s="321" t="str">
        <f ca="1">IF(COUNTIF(账户资料!A:A,B920)=1,IF(B920="",0,VLOOKUP(B920,账户资料!A:C,3,FALSE)),"")</f>
        <v/>
      </c>
      <c r="F920" s="319" t="s">
        <v>96</v>
      </c>
      <c r="G920" s="322"/>
      <c r="H920" s="322"/>
      <c r="I920" s="323" t="str">
        <f ca="1" t="shared" si="16"/>
        <v/>
      </c>
    </row>
    <row r="921" customHeight="1" spans="1:9">
      <c r="A921" s="318" t="str">
        <f ca="1">IF(AND(G921&lt;&gt;"",G921&gt;0),MAX(A$3:A920,MAX(转付款存档!A:A))+1,"")</f>
        <v/>
      </c>
      <c r="B921" s="319" t="s">
        <v>96</v>
      </c>
      <c r="C921" s="319" t="s">
        <v>96</v>
      </c>
      <c r="D921" s="320" t="str">
        <f ca="1">IF(B921&lt;&gt;"",IF(COUNTIF(账户资料!A:A,B921)=1,IF(B921="",0,VLOOKUP(B921,账户资料!A:B,2,FALSE)),"无此账户编码请备案后录入!"),"")</f>
        <v/>
      </c>
      <c r="E921" s="321" t="str">
        <f ca="1">IF(COUNTIF(账户资料!A:A,B921)=1,IF(B921="",0,VLOOKUP(B921,账户资料!A:C,3,FALSE)),"")</f>
        <v/>
      </c>
      <c r="F921" s="319" t="s">
        <v>96</v>
      </c>
      <c r="G921" s="322"/>
      <c r="H921" s="322"/>
      <c r="I921" s="323" t="str">
        <f ca="1" t="shared" si="16"/>
        <v/>
      </c>
    </row>
    <row r="922" customHeight="1" spans="1:9">
      <c r="A922" s="318" t="str">
        <f ca="1">IF(AND(G922&lt;&gt;"",G922&gt;0),MAX(A$3:A921,MAX(转付款存档!A:A))+1,"")</f>
        <v/>
      </c>
      <c r="B922" s="319" t="s">
        <v>96</v>
      </c>
      <c r="C922" s="319" t="s">
        <v>96</v>
      </c>
      <c r="D922" s="320" t="str">
        <f ca="1">IF(B922&lt;&gt;"",IF(COUNTIF(账户资料!A:A,B922)=1,IF(B922="",0,VLOOKUP(B922,账户资料!A:B,2,FALSE)),"无此账户编码请备案后录入!"),"")</f>
        <v/>
      </c>
      <c r="E922" s="321" t="str">
        <f ca="1">IF(COUNTIF(账户资料!A:A,B922)=1,IF(B922="",0,VLOOKUP(B922,账户资料!A:C,3,FALSE)),"")</f>
        <v/>
      </c>
      <c r="F922" s="319" t="s">
        <v>96</v>
      </c>
      <c r="G922" s="322"/>
      <c r="H922" s="322"/>
      <c r="I922" s="323" t="str">
        <f ca="1" t="shared" si="16"/>
        <v/>
      </c>
    </row>
    <row r="923" customHeight="1" spans="1:9">
      <c r="A923" s="318" t="str">
        <f ca="1">IF(AND(G923&lt;&gt;"",G923&gt;0),MAX(A$3:A922,MAX(转付款存档!A:A))+1,"")</f>
        <v/>
      </c>
      <c r="B923" s="319" t="s">
        <v>96</v>
      </c>
      <c r="C923" s="319" t="s">
        <v>96</v>
      </c>
      <c r="D923" s="320" t="str">
        <f ca="1">IF(B923&lt;&gt;"",IF(COUNTIF(账户资料!A:A,B923)=1,IF(B923="",0,VLOOKUP(B923,账户资料!A:B,2,FALSE)),"无此账户编码请备案后录入!"),"")</f>
        <v/>
      </c>
      <c r="E923" s="321" t="str">
        <f ca="1">IF(COUNTIF(账户资料!A:A,B923)=1,IF(B923="",0,VLOOKUP(B923,账户资料!A:C,3,FALSE)),"")</f>
        <v/>
      </c>
      <c r="F923" s="319" t="s">
        <v>96</v>
      </c>
      <c r="G923" s="322"/>
      <c r="H923" s="322"/>
      <c r="I923" s="323" t="str">
        <f ca="1" t="shared" si="16"/>
        <v/>
      </c>
    </row>
    <row r="924" customHeight="1" spans="1:9">
      <c r="A924" s="318" t="str">
        <f ca="1">IF(AND(G924&lt;&gt;"",G924&gt;0),MAX(A$3:A923,MAX(转付款存档!A:A))+1,"")</f>
        <v/>
      </c>
      <c r="B924" s="319" t="s">
        <v>96</v>
      </c>
      <c r="C924" s="319" t="s">
        <v>96</v>
      </c>
      <c r="D924" s="320" t="str">
        <f ca="1">IF(B924&lt;&gt;"",IF(COUNTIF(账户资料!A:A,B924)=1,IF(B924="",0,VLOOKUP(B924,账户资料!A:B,2,FALSE)),"无此账户编码请备案后录入!"),"")</f>
        <v/>
      </c>
      <c r="E924" s="321" t="str">
        <f ca="1">IF(COUNTIF(账户资料!A:A,B924)=1,IF(B924="",0,VLOOKUP(B924,账户资料!A:C,3,FALSE)),"")</f>
        <v/>
      </c>
      <c r="F924" s="319" t="s">
        <v>96</v>
      </c>
      <c r="G924" s="322"/>
      <c r="H924" s="322"/>
      <c r="I924" s="323" t="str">
        <f ca="1" t="shared" si="16"/>
        <v/>
      </c>
    </row>
    <row r="925" customHeight="1" spans="1:9">
      <c r="A925" s="318" t="str">
        <f ca="1">IF(AND(G925&lt;&gt;"",G925&gt;0),MAX(A$3:A924,MAX(转付款存档!A:A))+1,"")</f>
        <v/>
      </c>
      <c r="B925" s="319" t="s">
        <v>96</v>
      </c>
      <c r="C925" s="319" t="s">
        <v>96</v>
      </c>
      <c r="D925" s="320" t="str">
        <f ca="1">IF(B925&lt;&gt;"",IF(COUNTIF(账户资料!A:A,B925)=1,IF(B925="",0,VLOOKUP(B925,账户资料!A:B,2,FALSE)),"无此账户编码请备案后录入!"),"")</f>
        <v/>
      </c>
      <c r="E925" s="321" t="str">
        <f ca="1">IF(COUNTIF(账户资料!A:A,B925)=1,IF(B925="",0,VLOOKUP(B925,账户资料!A:C,3,FALSE)),"")</f>
        <v/>
      </c>
      <c r="F925" s="319" t="s">
        <v>96</v>
      </c>
      <c r="G925" s="322"/>
      <c r="H925" s="322"/>
      <c r="I925" s="323" t="str">
        <f ca="1" t="shared" si="16"/>
        <v/>
      </c>
    </row>
    <row r="926" customHeight="1" spans="1:9">
      <c r="A926" s="318" t="str">
        <f ca="1">IF(AND(G926&lt;&gt;"",G926&gt;0),MAX(A$3:A925,MAX(转付款存档!A:A))+1,"")</f>
        <v/>
      </c>
      <c r="B926" s="319" t="s">
        <v>96</v>
      </c>
      <c r="C926" s="319" t="s">
        <v>96</v>
      </c>
      <c r="D926" s="320" t="str">
        <f ca="1">IF(B926&lt;&gt;"",IF(COUNTIF(账户资料!A:A,B926)=1,IF(B926="",0,VLOOKUP(B926,账户资料!A:B,2,FALSE)),"无此账户编码请备案后录入!"),"")</f>
        <v/>
      </c>
      <c r="E926" s="321" t="str">
        <f ca="1">IF(COUNTIF(账户资料!A:A,B926)=1,IF(B926="",0,VLOOKUP(B926,账户资料!A:C,3,FALSE)),"")</f>
        <v/>
      </c>
      <c r="F926" s="319" t="s">
        <v>96</v>
      </c>
      <c r="G926" s="322"/>
      <c r="H926" s="322"/>
      <c r="I926" s="323" t="str">
        <f ca="1" t="shared" si="16"/>
        <v/>
      </c>
    </row>
    <row r="927" customHeight="1" spans="1:9">
      <c r="A927" s="318" t="str">
        <f ca="1">IF(AND(G927&lt;&gt;"",G927&gt;0),MAX(A$3:A926,MAX(转付款存档!A:A))+1,"")</f>
        <v/>
      </c>
      <c r="B927" s="319" t="s">
        <v>96</v>
      </c>
      <c r="C927" s="319" t="s">
        <v>96</v>
      </c>
      <c r="D927" s="320" t="str">
        <f ca="1">IF(B927&lt;&gt;"",IF(COUNTIF(账户资料!A:A,B927)=1,IF(B927="",0,VLOOKUP(B927,账户资料!A:B,2,FALSE)),"无此账户编码请备案后录入!"),"")</f>
        <v/>
      </c>
      <c r="E927" s="321" t="str">
        <f ca="1">IF(COUNTIF(账户资料!A:A,B927)=1,IF(B927="",0,VLOOKUP(B927,账户资料!A:C,3,FALSE)),"")</f>
        <v/>
      </c>
      <c r="F927" s="319" t="s">
        <v>96</v>
      </c>
      <c r="G927" s="322"/>
      <c r="H927" s="322"/>
      <c r="I927" s="323" t="str">
        <f ca="1" t="shared" si="16"/>
        <v/>
      </c>
    </row>
    <row r="928" customHeight="1" spans="1:9">
      <c r="A928" s="318" t="str">
        <f ca="1">IF(AND(G928&lt;&gt;"",G928&gt;0),MAX(A$3:A927,MAX(转付款存档!A:A))+1,"")</f>
        <v/>
      </c>
      <c r="B928" s="319" t="s">
        <v>96</v>
      </c>
      <c r="C928" s="319" t="s">
        <v>96</v>
      </c>
      <c r="D928" s="320" t="str">
        <f ca="1">IF(B928&lt;&gt;"",IF(COUNTIF(账户资料!A:A,B928)=1,IF(B928="",0,VLOOKUP(B928,账户资料!A:B,2,FALSE)),"无此账户编码请备案后录入!"),"")</f>
        <v/>
      </c>
      <c r="E928" s="321" t="str">
        <f ca="1">IF(COUNTIF(账户资料!A:A,B928)=1,IF(B928="",0,VLOOKUP(B928,账户资料!A:C,3,FALSE)),"")</f>
        <v/>
      </c>
      <c r="F928" s="319" t="s">
        <v>96</v>
      </c>
      <c r="G928" s="322"/>
      <c r="H928" s="322"/>
      <c r="I928" s="323" t="str">
        <f ca="1" t="shared" si="16"/>
        <v/>
      </c>
    </row>
    <row r="929" customHeight="1" spans="1:9">
      <c r="A929" s="318" t="str">
        <f ca="1">IF(AND(G929&lt;&gt;"",G929&gt;0),MAX(A$3:A928,MAX(转付款存档!A:A))+1,"")</f>
        <v/>
      </c>
      <c r="B929" s="319" t="s">
        <v>96</v>
      </c>
      <c r="C929" s="319" t="s">
        <v>96</v>
      </c>
      <c r="D929" s="320" t="str">
        <f ca="1">IF(B929&lt;&gt;"",IF(COUNTIF(账户资料!A:A,B929)=1,IF(B929="",0,VLOOKUP(B929,账户资料!A:B,2,FALSE)),"无此账户编码请备案后录入!"),"")</f>
        <v/>
      </c>
      <c r="E929" s="321" t="str">
        <f ca="1">IF(COUNTIF(账户资料!A:A,B929)=1,IF(B929="",0,VLOOKUP(B929,账户资料!A:C,3,FALSE)),"")</f>
        <v/>
      </c>
      <c r="F929" s="319" t="s">
        <v>96</v>
      </c>
      <c r="G929" s="322"/>
      <c r="H929" s="322"/>
      <c r="I929" s="323" t="str">
        <f ca="1" t="shared" si="16"/>
        <v/>
      </c>
    </row>
    <row r="930" customHeight="1" spans="1:9">
      <c r="A930" s="318" t="str">
        <f ca="1">IF(AND(G930&lt;&gt;"",G930&gt;0),MAX(A$3:A929,MAX(转付款存档!A:A))+1,"")</f>
        <v/>
      </c>
      <c r="B930" s="319" t="s">
        <v>96</v>
      </c>
      <c r="C930" s="319" t="s">
        <v>96</v>
      </c>
      <c r="D930" s="320" t="str">
        <f ca="1">IF(B930&lt;&gt;"",IF(COUNTIF(账户资料!A:A,B930)=1,IF(B930="",0,VLOOKUP(B930,账户资料!A:B,2,FALSE)),"无此账户编码请备案后录入!"),"")</f>
        <v/>
      </c>
      <c r="E930" s="321" t="str">
        <f ca="1">IF(COUNTIF(账户资料!A:A,B930)=1,IF(B930="",0,VLOOKUP(B930,账户资料!A:C,3,FALSE)),"")</f>
        <v/>
      </c>
      <c r="F930" s="319" t="s">
        <v>96</v>
      </c>
      <c r="G930" s="322"/>
      <c r="H930" s="322"/>
      <c r="I930" s="323" t="str">
        <f ca="1" t="shared" si="16"/>
        <v/>
      </c>
    </row>
    <row r="931" customHeight="1" spans="1:9">
      <c r="A931" s="318" t="str">
        <f ca="1">IF(AND(G931&lt;&gt;"",G931&gt;0),MAX(A$3:A930,MAX(转付款存档!A:A))+1,"")</f>
        <v/>
      </c>
      <c r="B931" s="319" t="s">
        <v>96</v>
      </c>
      <c r="C931" s="319" t="s">
        <v>96</v>
      </c>
      <c r="D931" s="320" t="str">
        <f ca="1">IF(B931&lt;&gt;"",IF(COUNTIF(账户资料!A:A,B931)=1,IF(B931="",0,VLOOKUP(B931,账户资料!A:B,2,FALSE)),"无此账户编码请备案后录入!"),"")</f>
        <v/>
      </c>
      <c r="E931" s="321" t="str">
        <f ca="1">IF(COUNTIF(账户资料!A:A,B931)=1,IF(B931="",0,VLOOKUP(B931,账户资料!A:C,3,FALSE)),"")</f>
        <v/>
      </c>
      <c r="F931" s="319" t="s">
        <v>96</v>
      </c>
      <c r="G931" s="322"/>
      <c r="H931" s="322"/>
      <c r="I931" s="323" t="str">
        <f ca="1" t="shared" si="16"/>
        <v/>
      </c>
    </row>
    <row r="932" customHeight="1" spans="1:9">
      <c r="A932" s="318" t="str">
        <f ca="1">IF(AND(G932&lt;&gt;"",G932&gt;0),MAX(A$3:A931,MAX(转付款存档!A:A))+1,"")</f>
        <v/>
      </c>
      <c r="B932" s="319" t="s">
        <v>96</v>
      </c>
      <c r="C932" s="319" t="s">
        <v>96</v>
      </c>
      <c r="D932" s="320" t="str">
        <f ca="1">IF(B932&lt;&gt;"",IF(COUNTIF(账户资料!A:A,B932)=1,IF(B932="",0,VLOOKUP(B932,账户资料!A:B,2,FALSE)),"无此账户编码请备案后录入!"),"")</f>
        <v/>
      </c>
      <c r="E932" s="321" t="str">
        <f ca="1">IF(COUNTIF(账户资料!A:A,B932)=1,IF(B932="",0,VLOOKUP(B932,账户资料!A:C,3,FALSE)),"")</f>
        <v/>
      </c>
      <c r="F932" s="319" t="s">
        <v>96</v>
      </c>
      <c r="G932" s="322"/>
      <c r="H932" s="322"/>
      <c r="I932" s="323" t="str">
        <f ca="1" t="shared" si="16"/>
        <v/>
      </c>
    </row>
    <row r="933" customHeight="1" spans="1:9">
      <c r="A933" s="318" t="str">
        <f ca="1">IF(AND(G933&lt;&gt;"",G933&gt;0),MAX(A$3:A932,MAX(转付款存档!A:A))+1,"")</f>
        <v/>
      </c>
      <c r="B933" s="319" t="s">
        <v>96</v>
      </c>
      <c r="C933" s="319" t="s">
        <v>96</v>
      </c>
      <c r="D933" s="320" t="str">
        <f ca="1">IF(B933&lt;&gt;"",IF(COUNTIF(账户资料!A:A,B933)=1,IF(B933="",0,VLOOKUP(B933,账户资料!A:B,2,FALSE)),"无此账户编码请备案后录入!"),"")</f>
        <v/>
      </c>
      <c r="E933" s="321" t="str">
        <f ca="1">IF(COUNTIF(账户资料!A:A,B933)=1,IF(B933="",0,VLOOKUP(B933,账户资料!A:C,3,FALSE)),"")</f>
        <v/>
      </c>
      <c r="F933" s="319" t="s">
        <v>96</v>
      </c>
      <c r="G933" s="322"/>
      <c r="H933" s="322"/>
      <c r="I933" s="323" t="str">
        <f ca="1" t="shared" si="16"/>
        <v/>
      </c>
    </row>
    <row r="934" customHeight="1" spans="1:9">
      <c r="A934" s="318" t="str">
        <f ca="1">IF(AND(G934&lt;&gt;"",G934&gt;0),MAX(A$3:A933,MAX(转付款存档!A:A))+1,"")</f>
        <v/>
      </c>
      <c r="B934" s="319" t="s">
        <v>96</v>
      </c>
      <c r="C934" s="319" t="s">
        <v>96</v>
      </c>
      <c r="D934" s="320" t="str">
        <f ca="1">IF(B934&lt;&gt;"",IF(COUNTIF(账户资料!A:A,B934)=1,IF(B934="",0,VLOOKUP(B934,账户资料!A:B,2,FALSE)),"无此账户编码请备案后录入!"),"")</f>
        <v/>
      </c>
      <c r="E934" s="321" t="str">
        <f ca="1">IF(COUNTIF(账户资料!A:A,B934)=1,IF(B934="",0,VLOOKUP(B934,账户资料!A:C,3,FALSE)),"")</f>
        <v/>
      </c>
      <c r="F934" s="319" t="s">
        <v>96</v>
      </c>
      <c r="G934" s="322"/>
      <c r="H934" s="322"/>
      <c r="I934" s="323" t="str">
        <f ca="1" t="shared" si="16"/>
        <v/>
      </c>
    </row>
    <row r="935" customHeight="1" spans="1:9">
      <c r="A935" s="318" t="str">
        <f ca="1">IF(AND(G935&lt;&gt;"",G935&gt;0),MAX(A$3:A934,MAX(转付款存档!A:A))+1,"")</f>
        <v/>
      </c>
      <c r="B935" s="319" t="s">
        <v>96</v>
      </c>
      <c r="C935" s="319" t="s">
        <v>96</v>
      </c>
      <c r="D935" s="320" t="str">
        <f ca="1">IF(B935&lt;&gt;"",IF(COUNTIF(账户资料!A:A,B935)=1,IF(B935="",0,VLOOKUP(B935,账户资料!A:B,2,FALSE)),"无此账户编码请备案后录入!"),"")</f>
        <v/>
      </c>
      <c r="E935" s="321" t="str">
        <f ca="1">IF(COUNTIF(账户资料!A:A,B935)=1,IF(B935="",0,VLOOKUP(B935,账户资料!A:C,3,FALSE)),"")</f>
        <v/>
      </c>
      <c r="F935" s="319" t="s">
        <v>96</v>
      </c>
      <c r="G935" s="322"/>
      <c r="H935" s="322"/>
      <c r="I935" s="323" t="str">
        <f ca="1" t="shared" si="16"/>
        <v/>
      </c>
    </row>
    <row r="936" customHeight="1" spans="1:9">
      <c r="A936" s="318" t="str">
        <f ca="1">IF(AND(G936&lt;&gt;"",G936&gt;0),MAX(A$3:A935,MAX(转付款存档!A:A))+1,"")</f>
        <v/>
      </c>
      <c r="B936" s="319" t="s">
        <v>96</v>
      </c>
      <c r="C936" s="319" t="s">
        <v>96</v>
      </c>
      <c r="D936" s="320" t="str">
        <f ca="1">IF(B936&lt;&gt;"",IF(COUNTIF(账户资料!A:A,B936)=1,IF(B936="",0,VLOOKUP(B936,账户资料!A:B,2,FALSE)),"无此账户编码请备案后录入!"),"")</f>
        <v/>
      </c>
      <c r="E936" s="321" t="str">
        <f ca="1">IF(COUNTIF(账户资料!A:A,B936)=1,IF(B936="",0,VLOOKUP(B936,账户资料!A:C,3,FALSE)),"")</f>
        <v/>
      </c>
      <c r="F936" s="319" t="s">
        <v>96</v>
      </c>
      <c r="G936" s="322"/>
      <c r="H936" s="322"/>
      <c r="I936" s="323" t="str">
        <f ca="1" t="shared" si="16"/>
        <v/>
      </c>
    </row>
    <row r="937" customHeight="1" spans="1:9">
      <c r="A937" s="318" t="str">
        <f ca="1">IF(AND(G937&lt;&gt;"",G937&gt;0),MAX(A$3:A936,MAX(转付款存档!A:A))+1,"")</f>
        <v/>
      </c>
      <c r="B937" s="319" t="s">
        <v>96</v>
      </c>
      <c r="C937" s="319" t="s">
        <v>96</v>
      </c>
      <c r="D937" s="320" t="str">
        <f ca="1">IF(B937&lt;&gt;"",IF(COUNTIF(账户资料!A:A,B937)=1,IF(B937="",0,VLOOKUP(B937,账户资料!A:B,2,FALSE)),"无此账户编码请备案后录入!"),"")</f>
        <v/>
      </c>
      <c r="E937" s="321" t="str">
        <f ca="1">IF(COUNTIF(账户资料!A:A,B937)=1,IF(B937="",0,VLOOKUP(B937,账户资料!A:C,3,FALSE)),"")</f>
        <v/>
      </c>
      <c r="F937" s="319" t="s">
        <v>96</v>
      </c>
      <c r="G937" s="322"/>
      <c r="H937" s="322"/>
      <c r="I937" s="323" t="str">
        <f ca="1" t="shared" si="16"/>
        <v/>
      </c>
    </row>
    <row r="938" customHeight="1" spans="1:9">
      <c r="A938" s="318" t="str">
        <f ca="1">IF(AND(G938&lt;&gt;"",G938&gt;0),MAX(A$3:A937,MAX(转付款存档!A:A))+1,"")</f>
        <v/>
      </c>
      <c r="B938" s="319" t="s">
        <v>96</v>
      </c>
      <c r="C938" s="319" t="s">
        <v>96</v>
      </c>
      <c r="D938" s="320" t="str">
        <f ca="1">IF(B938&lt;&gt;"",IF(COUNTIF(账户资料!A:A,B938)=1,IF(B938="",0,VLOOKUP(B938,账户资料!A:B,2,FALSE)),"无此账户编码请备案后录入!"),"")</f>
        <v/>
      </c>
      <c r="E938" s="321" t="str">
        <f ca="1">IF(COUNTIF(账户资料!A:A,B938)=1,IF(B938="",0,VLOOKUP(B938,账户资料!A:C,3,FALSE)),"")</f>
        <v/>
      </c>
      <c r="F938" s="319" t="s">
        <v>96</v>
      </c>
      <c r="G938" s="322"/>
      <c r="H938" s="322"/>
      <c r="I938" s="323" t="str">
        <f ca="1" t="shared" si="16"/>
        <v/>
      </c>
    </row>
    <row r="939" customHeight="1" spans="1:9">
      <c r="A939" s="318" t="str">
        <f ca="1">IF(AND(G939&lt;&gt;"",G939&gt;0),MAX(A$3:A938,MAX(转付款存档!A:A))+1,"")</f>
        <v/>
      </c>
      <c r="B939" s="319" t="s">
        <v>96</v>
      </c>
      <c r="C939" s="319" t="s">
        <v>96</v>
      </c>
      <c r="D939" s="320" t="str">
        <f ca="1">IF(B939&lt;&gt;"",IF(COUNTIF(账户资料!A:A,B939)=1,IF(B939="",0,VLOOKUP(B939,账户资料!A:B,2,FALSE)),"无此账户编码请备案后录入!"),"")</f>
        <v/>
      </c>
      <c r="E939" s="321" t="str">
        <f ca="1">IF(COUNTIF(账户资料!A:A,B939)=1,IF(B939="",0,VLOOKUP(B939,账户资料!A:C,3,FALSE)),"")</f>
        <v/>
      </c>
      <c r="F939" s="319" t="s">
        <v>96</v>
      </c>
      <c r="G939" s="322"/>
      <c r="H939" s="322"/>
      <c r="I939" s="323" t="str">
        <f ca="1" t="shared" si="16"/>
        <v/>
      </c>
    </row>
    <row r="940" customHeight="1" spans="1:9">
      <c r="A940" s="318" t="str">
        <f ca="1">IF(AND(G940&lt;&gt;"",G940&gt;0),MAX(A$3:A939,MAX(转付款存档!A:A))+1,"")</f>
        <v/>
      </c>
      <c r="B940" s="319" t="s">
        <v>96</v>
      </c>
      <c r="C940" s="319" t="s">
        <v>96</v>
      </c>
      <c r="D940" s="320" t="str">
        <f ca="1">IF(B940&lt;&gt;"",IF(COUNTIF(账户资料!A:A,B940)=1,IF(B940="",0,VLOOKUP(B940,账户资料!A:B,2,FALSE)),"无此账户编码请备案后录入!"),"")</f>
        <v/>
      </c>
      <c r="E940" s="321" t="str">
        <f ca="1">IF(COUNTIF(账户资料!A:A,B940)=1,IF(B940="",0,VLOOKUP(B940,账户资料!A:C,3,FALSE)),"")</f>
        <v/>
      </c>
      <c r="F940" s="319" t="s">
        <v>96</v>
      </c>
      <c r="G940" s="322"/>
      <c r="H940" s="322"/>
      <c r="I940" s="323" t="str">
        <f ca="1" t="shared" si="16"/>
        <v/>
      </c>
    </row>
    <row r="941" customHeight="1" spans="1:9">
      <c r="A941" s="318" t="str">
        <f ca="1">IF(AND(G941&lt;&gt;"",G941&gt;0),MAX(A$3:A940,MAX(转付款存档!A:A))+1,"")</f>
        <v/>
      </c>
      <c r="B941" s="319" t="s">
        <v>96</v>
      </c>
      <c r="C941" s="319" t="s">
        <v>96</v>
      </c>
      <c r="D941" s="320" t="str">
        <f ca="1">IF(B941&lt;&gt;"",IF(COUNTIF(账户资料!A:A,B941)=1,IF(B941="",0,VLOOKUP(B941,账户资料!A:B,2,FALSE)),"无此账户编码请备案后录入!"),"")</f>
        <v/>
      </c>
      <c r="E941" s="321" t="str">
        <f ca="1">IF(COUNTIF(账户资料!A:A,B941)=1,IF(B941="",0,VLOOKUP(B941,账户资料!A:C,3,FALSE)),"")</f>
        <v/>
      </c>
      <c r="F941" s="319" t="s">
        <v>96</v>
      </c>
      <c r="G941" s="322"/>
      <c r="H941" s="322"/>
      <c r="I941" s="323" t="str">
        <f ca="1" t="shared" si="16"/>
        <v/>
      </c>
    </row>
    <row r="942" customHeight="1" spans="1:9">
      <c r="A942" s="318" t="str">
        <f ca="1">IF(AND(G942&lt;&gt;"",G942&gt;0),MAX(A$3:A941,MAX(转付款存档!A:A))+1,"")</f>
        <v/>
      </c>
      <c r="B942" s="319" t="s">
        <v>96</v>
      </c>
      <c r="C942" s="319" t="s">
        <v>96</v>
      </c>
      <c r="D942" s="320" t="str">
        <f ca="1">IF(B942&lt;&gt;"",IF(COUNTIF(账户资料!A:A,B942)=1,IF(B942="",0,VLOOKUP(B942,账户资料!A:B,2,FALSE)),"无此账户编码请备案后录入!"),"")</f>
        <v/>
      </c>
      <c r="E942" s="321" t="str">
        <f ca="1">IF(COUNTIF(账户资料!A:A,B942)=1,IF(B942="",0,VLOOKUP(B942,账户资料!A:C,3,FALSE)),"")</f>
        <v/>
      </c>
      <c r="F942" s="319" t="s">
        <v>96</v>
      </c>
      <c r="G942" s="322"/>
      <c r="H942" s="322"/>
      <c r="I942" s="323" t="str">
        <f ca="1" t="shared" si="16"/>
        <v/>
      </c>
    </row>
    <row r="943" customHeight="1" spans="1:9">
      <c r="A943" s="318" t="str">
        <f ca="1">IF(AND(G943&lt;&gt;"",G943&gt;0),MAX(A$3:A942,MAX(转付款存档!A:A))+1,"")</f>
        <v/>
      </c>
      <c r="B943" s="319" t="s">
        <v>96</v>
      </c>
      <c r="C943" s="319" t="s">
        <v>96</v>
      </c>
      <c r="D943" s="320" t="str">
        <f ca="1">IF(B943&lt;&gt;"",IF(COUNTIF(账户资料!A:A,B943)=1,IF(B943="",0,VLOOKUP(B943,账户资料!A:B,2,FALSE)),"无此账户编码请备案后录入!"),"")</f>
        <v/>
      </c>
      <c r="E943" s="321" t="str">
        <f ca="1">IF(COUNTIF(账户资料!A:A,B943)=1,IF(B943="",0,VLOOKUP(B943,账户资料!A:C,3,FALSE)),"")</f>
        <v/>
      </c>
      <c r="F943" s="319" t="s">
        <v>96</v>
      </c>
      <c r="G943" s="322"/>
      <c r="H943" s="322"/>
      <c r="I943" s="323" t="str">
        <f ca="1" t="shared" si="16"/>
        <v/>
      </c>
    </row>
    <row r="944" customHeight="1" spans="1:9">
      <c r="A944" s="318" t="str">
        <f ca="1">IF(AND(G944&lt;&gt;"",G944&gt;0),MAX(A$3:A943,MAX(转付款存档!A:A))+1,"")</f>
        <v/>
      </c>
      <c r="B944" s="319" t="s">
        <v>96</v>
      </c>
      <c r="C944" s="319" t="s">
        <v>96</v>
      </c>
      <c r="D944" s="320" t="str">
        <f ca="1">IF(B944&lt;&gt;"",IF(COUNTIF(账户资料!A:A,B944)=1,IF(B944="",0,VLOOKUP(B944,账户资料!A:B,2,FALSE)),"无此账户编码请备案后录入!"),"")</f>
        <v/>
      </c>
      <c r="E944" s="321" t="str">
        <f ca="1">IF(COUNTIF(账户资料!A:A,B944)=1,IF(B944="",0,VLOOKUP(B944,账户资料!A:C,3,FALSE)),"")</f>
        <v/>
      </c>
      <c r="F944" s="319" t="s">
        <v>96</v>
      </c>
      <c r="G944" s="322"/>
      <c r="H944" s="322"/>
      <c r="I944" s="323" t="str">
        <f ca="1" t="shared" si="16"/>
        <v/>
      </c>
    </row>
    <row r="945" customHeight="1" spans="1:9">
      <c r="A945" s="318" t="str">
        <f ca="1">IF(AND(G945&lt;&gt;"",G945&gt;0),MAX(A$3:A944,MAX(转付款存档!A:A))+1,"")</f>
        <v/>
      </c>
      <c r="B945" s="319" t="s">
        <v>96</v>
      </c>
      <c r="C945" s="319" t="s">
        <v>96</v>
      </c>
      <c r="D945" s="320" t="str">
        <f ca="1">IF(B945&lt;&gt;"",IF(COUNTIF(账户资料!A:A,B945)=1,IF(B945="",0,VLOOKUP(B945,账户资料!A:B,2,FALSE)),"无此账户编码请备案后录入!"),"")</f>
        <v/>
      </c>
      <c r="E945" s="321" t="str">
        <f ca="1">IF(COUNTIF(账户资料!A:A,B945)=1,IF(B945="",0,VLOOKUP(B945,账户资料!A:C,3,FALSE)),"")</f>
        <v/>
      </c>
      <c r="F945" s="319" t="s">
        <v>96</v>
      </c>
      <c r="G945" s="322"/>
      <c r="H945" s="322"/>
      <c r="I945" s="323" t="str">
        <f ca="1" t="shared" si="16"/>
        <v/>
      </c>
    </row>
    <row r="946" customHeight="1" spans="1:9">
      <c r="A946" s="318" t="str">
        <f ca="1">IF(AND(G946&lt;&gt;"",G946&gt;0),MAX(A$3:A945,MAX(转付款存档!A:A))+1,"")</f>
        <v/>
      </c>
      <c r="B946" s="319" t="s">
        <v>96</v>
      </c>
      <c r="C946" s="319" t="s">
        <v>96</v>
      </c>
      <c r="D946" s="320" t="str">
        <f ca="1">IF(B946&lt;&gt;"",IF(COUNTIF(账户资料!A:A,B946)=1,IF(B946="",0,VLOOKUP(B946,账户资料!A:B,2,FALSE)),"无此账户编码请备案后录入!"),"")</f>
        <v/>
      </c>
      <c r="E946" s="321" t="str">
        <f ca="1">IF(COUNTIF(账户资料!A:A,B946)=1,IF(B946="",0,VLOOKUP(B946,账户资料!A:C,3,FALSE)),"")</f>
        <v/>
      </c>
      <c r="F946" s="319" t="s">
        <v>96</v>
      </c>
      <c r="G946" s="322"/>
      <c r="H946" s="322"/>
      <c r="I946" s="323" t="str">
        <f ca="1" t="shared" si="16"/>
        <v/>
      </c>
    </row>
    <row r="947" customHeight="1" spans="1:9">
      <c r="A947" s="318" t="str">
        <f ca="1">IF(AND(G947&lt;&gt;"",G947&gt;0),MAX(A$3:A946,MAX(转付款存档!A:A))+1,"")</f>
        <v/>
      </c>
      <c r="B947" s="319" t="s">
        <v>96</v>
      </c>
      <c r="C947" s="319" t="s">
        <v>96</v>
      </c>
      <c r="D947" s="320" t="str">
        <f ca="1">IF(B947&lt;&gt;"",IF(COUNTIF(账户资料!A:A,B947)=1,IF(B947="",0,VLOOKUP(B947,账户资料!A:B,2,FALSE)),"无此账户编码请备案后录入!"),"")</f>
        <v/>
      </c>
      <c r="E947" s="321" t="str">
        <f ca="1">IF(COUNTIF(账户资料!A:A,B947)=1,IF(B947="",0,VLOOKUP(B947,账户资料!A:C,3,FALSE)),"")</f>
        <v/>
      </c>
      <c r="F947" s="319" t="s">
        <v>96</v>
      </c>
      <c r="G947" s="322"/>
      <c r="H947" s="322"/>
      <c r="I947" s="323" t="str">
        <f ca="1" t="shared" si="16"/>
        <v/>
      </c>
    </row>
    <row r="948" customHeight="1" spans="1:9">
      <c r="A948" s="318" t="str">
        <f ca="1">IF(AND(G948&lt;&gt;"",G948&gt;0),MAX(A$3:A947,MAX(转付款存档!A:A))+1,"")</f>
        <v/>
      </c>
      <c r="B948" s="319" t="s">
        <v>96</v>
      </c>
      <c r="C948" s="319" t="s">
        <v>96</v>
      </c>
      <c r="D948" s="320" t="str">
        <f ca="1">IF(B948&lt;&gt;"",IF(COUNTIF(账户资料!A:A,B948)=1,IF(B948="",0,VLOOKUP(B948,账户资料!A:B,2,FALSE)),"无此账户编码请备案后录入!"),"")</f>
        <v/>
      </c>
      <c r="E948" s="321" t="str">
        <f ca="1">IF(COUNTIF(账户资料!A:A,B948)=1,IF(B948="",0,VLOOKUP(B948,账户资料!A:C,3,FALSE)),"")</f>
        <v/>
      </c>
      <c r="F948" s="319" t="s">
        <v>96</v>
      </c>
      <c r="G948" s="322"/>
      <c r="H948" s="322"/>
      <c r="I948" s="323" t="str">
        <f ca="1" t="shared" si="16"/>
        <v/>
      </c>
    </row>
    <row r="949" customHeight="1" spans="1:9">
      <c r="A949" s="318" t="str">
        <f ca="1">IF(AND(G949&lt;&gt;"",G949&gt;0),MAX(A$3:A948,MAX(转付款存档!A:A))+1,"")</f>
        <v/>
      </c>
      <c r="B949" s="319" t="s">
        <v>96</v>
      </c>
      <c r="C949" s="319" t="s">
        <v>96</v>
      </c>
      <c r="D949" s="320" t="str">
        <f ca="1">IF(B949&lt;&gt;"",IF(COUNTIF(账户资料!A:A,B949)=1,IF(B949="",0,VLOOKUP(B949,账户资料!A:B,2,FALSE)),"无此账户编码请备案后录入!"),"")</f>
        <v/>
      </c>
      <c r="E949" s="321" t="str">
        <f ca="1">IF(COUNTIF(账户资料!A:A,B949)=1,IF(B949="",0,VLOOKUP(B949,账户资料!A:C,3,FALSE)),"")</f>
        <v/>
      </c>
      <c r="F949" s="319" t="s">
        <v>96</v>
      </c>
      <c r="G949" s="322"/>
      <c r="H949" s="322"/>
      <c r="I949" s="323" t="str">
        <f ca="1" t="shared" si="16"/>
        <v/>
      </c>
    </row>
    <row r="950" customHeight="1" spans="1:9">
      <c r="A950" s="318" t="str">
        <f ca="1">IF(AND(G950&lt;&gt;"",G950&gt;0),MAX(A$3:A949,MAX(转付款存档!A:A))+1,"")</f>
        <v/>
      </c>
      <c r="B950" s="319" t="s">
        <v>96</v>
      </c>
      <c r="C950" s="319" t="s">
        <v>96</v>
      </c>
      <c r="D950" s="320" t="str">
        <f ca="1">IF(B950&lt;&gt;"",IF(COUNTIF(账户资料!A:A,B950)=1,IF(B950="",0,VLOOKUP(B950,账户资料!A:B,2,FALSE)),"无此账户编码请备案后录入!"),"")</f>
        <v/>
      </c>
      <c r="E950" s="321" t="str">
        <f ca="1">IF(COUNTIF(账户资料!A:A,B950)=1,IF(B950="",0,VLOOKUP(B950,账户资料!A:C,3,FALSE)),"")</f>
        <v/>
      </c>
      <c r="F950" s="319" t="s">
        <v>96</v>
      </c>
      <c r="G950" s="322"/>
      <c r="H950" s="322"/>
      <c r="I950" s="323" t="str">
        <f ca="1" t="shared" si="16"/>
        <v/>
      </c>
    </row>
    <row r="951" customHeight="1" spans="1:9">
      <c r="A951" s="318" t="str">
        <f ca="1">IF(AND(G951&lt;&gt;"",G951&gt;0),MAX(A$3:A950,MAX(转付款存档!A:A))+1,"")</f>
        <v/>
      </c>
      <c r="B951" s="319" t="s">
        <v>96</v>
      </c>
      <c r="C951" s="319" t="s">
        <v>96</v>
      </c>
      <c r="D951" s="320" t="str">
        <f ca="1">IF(B951&lt;&gt;"",IF(COUNTIF(账户资料!A:A,B951)=1,IF(B951="",0,VLOOKUP(B951,账户资料!A:B,2,FALSE)),"无此账户编码请备案后录入!"),"")</f>
        <v/>
      </c>
      <c r="E951" s="321" t="str">
        <f ca="1">IF(COUNTIF(账户资料!A:A,B951)=1,IF(B951="",0,VLOOKUP(B951,账户资料!A:C,3,FALSE)),"")</f>
        <v/>
      </c>
      <c r="F951" s="319" t="s">
        <v>96</v>
      </c>
      <c r="G951" s="322"/>
      <c r="H951" s="322"/>
      <c r="I951" s="323" t="str">
        <f ca="1" t="shared" si="16"/>
        <v/>
      </c>
    </row>
    <row r="952" customHeight="1" spans="1:9">
      <c r="A952" s="318" t="str">
        <f ca="1">IF(AND(G952&lt;&gt;"",G952&gt;0),MAX(A$3:A951,MAX(转付款存档!A:A))+1,"")</f>
        <v/>
      </c>
      <c r="B952" s="319" t="s">
        <v>96</v>
      </c>
      <c r="C952" s="319" t="s">
        <v>96</v>
      </c>
      <c r="D952" s="320" t="str">
        <f ca="1">IF(B952&lt;&gt;"",IF(COUNTIF(账户资料!A:A,B952)=1,IF(B952="",0,VLOOKUP(B952,账户资料!A:B,2,FALSE)),"无此账户编码请备案后录入!"),"")</f>
        <v/>
      </c>
      <c r="E952" s="321" t="str">
        <f ca="1">IF(COUNTIF(账户资料!A:A,B952)=1,IF(B952="",0,VLOOKUP(B952,账户资料!A:C,3,FALSE)),"")</f>
        <v/>
      </c>
      <c r="F952" s="319" t="s">
        <v>96</v>
      </c>
      <c r="G952" s="322"/>
      <c r="H952" s="322"/>
      <c r="I952" s="323" t="str">
        <f ca="1" t="shared" si="16"/>
        <v/>
      </c>
    </row>
    <row r="953" customHeight="1" spans="1:9">
      <c r="A953" s="318" t="str">
        <f ca="1">IF(AND(G953&lt;&gt;"",G953&gt;0),MAX(A$3:A952,MAX(转付款存档!A:A))+1,"")</f>
        <v/>
      </c>
      <c r="B953" s="319" t="s">
        <v>96</v>
      </c>
      <c r="C953" s="319" t="s">
        <v>96</v>
      </c>
      <c r="D953" s="320" t="str">
        <f ca="1">IF(B953&lt;&gt;"",IF(COUNTIF(账户资料!A:A,B953)=1,IF(B953="",0,VLOOKUP(B953,账户资料!A:B,2,FALSE)),"无此账户编码请备案后录入!"),"")</f>
        <v/>
      </c>
      <c r="E953" s="321" t="str">
        <f ca="1">IF(COUNTIF(账户资料!A:A,B953)=1,IF(B953="",0,VLOOKUP(B953,账户资料!A:C,3,FALSE)),"")</f>
        <v/>
      </c>
      <c r="F953" s="319" t="s">
        <v>96</v>
      </c>
      <c r="G953" s="322"/>
      <c r="H953" s="322"/>
      <c r="I953" s="323" t="str">
        <f ca="1" t="shared" si="16"/>
        <v/>
      </c>
    </row>
    <row r="954" customHeight="1" spans="1:9">
      <c r="A954" s="318" t="str">
        <f ca="1">IF(AND(G954&lt;&gt;"",G954&gt;0),MAX(A$3:A953,MAX(转付款存档!A:A))+1,"")</f>
        <v/>
      </c>
      <c r="B954" s="319" t="s">
        <v>96</v>
      </c>
      <c r="C954" s="319" t="s">
        <v>96</v>
      </c>
      <c r="D954" s="320" t="str">
        <f ca="1">IF(B954&lt;&gt;"",IF(COUNTIF(账户资料!A:A,B954)=1,IF(B954="",0,VLOOKUP(B954,账户资料!A:B,2,FALSE)),"无此账户编码请备案后录入!"),"")</f>
        <v/>
      </c>
      <c r="E954" s="321" t="str">
        <f ca="1">IF(COUNTIF(账户资料!A:A,B954)=1,IF(B954="",0,VLOOKUP(B954,账户资料!A:C,3,FALSE)),"")</f>
        <v/>
      </c>
      <c r="F954" s="319" t="s">
        <v>96</v>
      </c>
      <c r="G954" s="322"/>
      <c r="H954" s="322"/>
      <c r="I954" s="323" t="str">
        <f ca="1" t="shared" si="16"/>
        <v/>
      </c>
    </row>
    <row r="955" customHeight="1" spans="1:9">
      <c r="A955" s="318" t="str">
        <f ca="1">IF(AND(G955&lt;&gt;"",G955&gt;0),MAX(A$3:A954,MAX(转付款存档!A:A))+1,"")</f>
        <v/>
      </c>
      <c r="B955" s="319" t="s">
        <v>96</v>
      </c>
      <c r="C955" s="319" t="s">
        <v>96</v>
      </c>
      <c r="D955" s="320" t="str">
        <f ca="1">IF(B955&lt;&gt;"",IF(COUNTIF(账户资料!A:A,B955)=1,IF(B955="",0,VLOOKUP(B955,账户资料!A:B,2,FALSE)),"无此账户编码请备案后录入!"),"")</f>
        <v/>
      </c>
      <c r="E955" s="321" t="str">
        <f ca="1">IF(COUNTIF(账户资料!A:A,B955)=1,IF(B955="",0,VLOOKUP(B955,账户资料!A:C,3,FALSE)),"")</f>
        <v/>
      </c>
      <c r="F955" s="319" t="s">
        <v>96</v>
      </c>
      <c r="G955" s="322"/>
      <c r="H955" s="322"/>
      <c r="I955" s="323" t="str">
        <f ca="1" t="shared" si="16"/>
        <v/>
      </c>
    </row>
    <row r="956" customHeight="1" spans="1:9">
      <c r="A956" s="318" t="str">
        <f ca="1">IF(AND(G956&lt;&gt;"",G956&gt;0),MAX(A$3:A955,MAX(转付款存档!A:A))+1,"")</f>
        <v/>
      </c>
      <c r="B956" s="319" t="s">
        <v>96</v>
      </c>
      <c r="C956" s="319" t="s">
        <v>96</v>
      </c>
      <c r="D956" s="320" t="str">
        <f ca="1">IF(B956&lt;&gt;"",IF(COUNTIF(账户资料!A:A,B956)=1,IF(B956="",0,VLOOKUP(B956,账户资料!A:B,2,FALSE)),"无此账户编码请备案后录入!"),"")</f>
        <v/>
      </c>
      <c r="E956" s="321" t="str">
        <f ca="1">IF(COUNTIF(账户资料!A:A,B956)=1,IF(B956="",0,VLOOKUP(B956,账户资料!A:C,3,FALSE)),"")</f>
        <v/>
      </c>
      <c r="F956" s="319" t="s">
        <v>96</v>
      </c>
      <c r="G956" s="322"/>
      <c r="H956" s="322"/>
      <c r="I956" s="323" t="str">
        <f ca="1" t="shared" si="16"/>
        <v/>
      </c>
    </row>
    <row r="957" customHeight="1" spans="1:9">
      <c r="A957" s="318" t="str">
        <f ca="1">IF(AND(G957&lt;&gt;"",G957&gt;0),MAX(A$3:A956,MAX(转付款存档!A:A))+1,"")</f>
        <v/>
      </c>
      <c r="B957" s="319" t="s">
        <v>96</v>
      </c>
      <c r="C957" s="319" t="s">
        <v>96</v>
      </c>
      <c r="D957" s="320" t="str">
        <f ca="1">IF(B957&lt;&gt;"",IF(COUNTIF(账户资料!A:A,B957)=1,IF(B957="",0,VLOOKUP(B957,账户资料!A:B,2,FALSE)),"无此账户编码请备案后录入!"),"")</f>
        <v/>
      </c>
      <c r="E957" s="321" t="str">
        <f ca="1">IF(COUNTIF(账户资料!A:A,B957)=1,IF(B957="",0,VLOOKUP(B957,账户资料!A:C,3,FALSE)),"")</f>
        <v/>
      </c>
      <c r="F957" s="319" t="s">
        <v>96</v>
      </c>
      <c r="G957" s="322"/>
      <c r="H957" s="322"/>
      <c r="I957" s="323" t="str">
        <f ca="1" t="shared" si="16"/>
        <v/>
      </c>
    </row>
    <row r="958" customHeight="1" spans="1:9">
      <c r="A958" s="318" t="str">
        <f ca="1">IF(AND(G958&lt;&gt;"",G958&gt;0),MAX(A$3:A957,MAX(转付款存档!A:A))+1,"")</f>
        <v/>
      </c>
      <c r="B958" s="319" t="s">
        <v>96</v>
      </c>
      <c r="C958" s="319" t="s">
        <v>96</v>
      </c>
      <c r="D958" s="320" t="str">
        <f ca="1">IF(B958&lt;&gt;"",IF(COUNTIF(账户资料!A:A,B958)=1,IF(B958="",0,VLOOKUP(B958,账户资料!A:B,2,FALSE)),"无此账户编码请备案后录入!"),"")</f>
        <v/>
      </c>
      <c r="E958" s="321" t="str">
        <f ca="1">IF(COUNTIF(账户资料!A:A,B958)=1,IF(B958="",0,VLOOKUP(B958,账户资料!A:C,3,FALSE)),"")</f>
        <v/>
      </c>
      <c r="F958" s="319" t="s">
        <v>96</v>
      </c>
      <c r="G958" s="322"/>
      <c r="H958" s="322"/>
      <c r="I958" s="323" t="str">
        <f ca="1" t="shared" si="16"/>
        <v/>
      </c>
    </row>
    <row r="959" customHeight="1" spans="1:9">
      <c r="A959" s="318" t="str">
        <f ca="1">IF(AND(G959&lt;&gt;"",G959&gt;0),MAX(A$3:A958,MAX(转付款存档!A:A))+1,"")</f>
        <v/>
      </c>
      <c r="B959" s="319" t="s">
        <v>96</v>
      </c>
      <c r="C959" s="319" t="s">
        <v>96</v>
      </c>
      <c r="D959" s="320" t="str">
        <f ca="1">IF(B959&lt;&gt;"",IF(COUNTIF(账户资料!A:A,B959)=1,IF(B959="",0,VLOOKUP(B959,账户资料!A:B,2,FALSE)),"无此账户编码请备案后录入!"),"")</f>
        <v/>
      </c>
      <c r="E959" s="321" t="str">
        <f ca="1">IF(COUNTIF(账户资料!A:A,B959)=1,IF(B959="",0,VLOOKUP(B959,账户资料!A:C,3,FALSE)),"")</f>
        <v/>
      </c>
      <c r="F959" s="319" t="s">
        <v>96</v>
      </c>
      <c r="G959" s="322"/>
      <c r="H959" s="322"/>
      <c r="I959" s="323" t="str">
        <f ca="1" t="shared" si="16"/>
        <v/>
      </c>
    </row>
    <row r="960" customHeight="1" spans="1:9">
      <c r="A960" s="318" t="str">
        <f ca="1">IF(AND(G960&lt;&gt;"",G960&gt;0),MAX(A$3:A959,MAX(转付款存档!A:A))+1,"")</f>
        <v/>
      </c>
      <c r="B960" s="319" t="s">
        <v>96</v>
      </c>
      <c r="C960" s="319" t="s">
        <v>96</v>
      </c>
      <c r="D960" s="320" t="str">
        <f ca="1">IF(B960&lt;&gt;"",IF(COUNTIF(账户资料!A:A,B960)=1,IF(B960="",0,VLOOKUP(B960,账户资料!A:B,2,FALSE)),"无此账户编码请备案后录入!"),"")</f>
        <v/>
      </c>
      <c r="E960" s="321" t="str">
        <f ca="1">IF(COUNTIF(账户资料!A:A,B960)=1,IF(B960="",0,VLOOKUP(B960,账户资料!A:C,3,FALSE)),"")</f>
        <v/>
      </c>
      <c r="F960" s="319" t="s">
        <v>96</v>
      </c>
      <c r="G960" s="322"/>
      <c r="H960" s="322"/>
      <c r="I960" s="323" t="str">
        <f ca="1" t="shared" si="16"/>
        <v/>
      </c>
    </row>
    <row r="961" customHeight="1" spans="1:9">
      <c r="A961" s="318" t="str">
        <f ca="1">IF(AND(G961&lt;&gt;"",G961&gt;0),MAX(A$3:A960,MAX(转付款存档!A:A))+1,"")</f>
        <v/>
      </c>
      <c r="B961" s="319" t="s">
        <v>96</v>
      </c>
      <c r="C961" s="319" t="s">
        <v>96</v>
      </c>
      <c r="D961" s="320" t="str">
        <f ca="1">IF(B961&lt;&gt;"",IF(COUNTIF(账户资料!A:A,B961)=1,IF(B961="",0,VLOOKUP(B961,账户资料!A:B,2,FALSE)),"无此账户编码请备案后录入!"),"")</f>
        <v/>
      </c>
      <c r="E961" s="321" t="str">
        <f ca="1">IF(COUNTIF(账户资料!A:A,B961)=1,IF(B961="",0,VLOOKUP(B961,账户资料!A:C,3,FALSE)),"")</f>
        <v/>
      </c>
      <c r="F961" s="319" t="s">
        <v>96</v>
      </c>
      <c r="G961" s="322"/>
      <c r="H961" s="322"/>
      <c r="I961" s="323" t="str">
        <f ca="1" t="shared" si="16"/>
        <v/>
      </c>
    </row>
    <row r="962" customHeight="1" spans="1:9">
      <c r="A962" s="318" t="str">
        <f ca="1">IF(AND(G962&lt;&gt;"",G962&gt;0),MAX(A$3:A961,MAX(转付款存档!A:A))+1,"")</f>
        <v/>
      </c>
      <c r="B962" s="319" t="s">
        <v>96</v>
      </c>
      <c r="C962" s="319" t="s">
        <v>96</v>
      </c>
      <c r="D962" s="320" t="str">
        <f ca="1">IF(B962&lt;&gt;"",IF(COUNTIF(账户资料!A:A,B962)=1,IF(B962="",0,VLOOKUP(B962,账户资料!A:B,2,FALSE)),"无此账户编码请备案后录入!"),"")</f>
        <v/>
      </c>
      <c r="E962" s="321" t="str">
        <f ca="1">IF(COUNTIF(账户资料!A:A,B962)=1,IF(B962="",0,VLOOKUP(B962,账户资料!A:C,3,FALSE)),"")</f>
        <v/>
      </c>
      <c r="F962" s="319" t="s">
        <v>96</v>
      </c>
      <c r="G962" s="322"/>
      <c r="H962" s="322"/>
      <c r="I962" s="323" t="str">
        <f ca="1" t="shared" si="16"/>
        <v/>
      </c>
    </row>
    <row r="963" customHeight="1" spans="1:9">
      <c r="A963" s="318" t="str">
        <f ca="1">IF(AND(G963&lt;&gt;"",G963&gt;0),MAX(A$3:A962,MAX(转付款存档!A:A))+1,"")</f>
        <v/>
      </c>
      <c r="B963" s="319" t="s">
        <v>96</v>
      </c>
      <c r="C963" s="319" t="s">
        <v>96</v>
      </c>
      <c r="D963" s="320" t="str">
        <f ca="1">IF(B963&lt;&gt;"",IF(COUNTIF(账户资料!A:A,B963)=1,IF(B963="",0,VLOOKUP(B963,账户资料!A:B,2,FALSE)),"无此账户编码请备案后录入!"),"")</f>
        <v/>
      </c>
      <c r="E963" s="321" t="str">
        <f ca="1">IF(COUNTIF(账户资料!A:A,B963)=1,IF(B963="",0,VLOOKUP(B963,账户资料!A:C,3,FALSE)),"")</f>
        <v/>
      </c>
      <c r="F963" s="319" t="s">
        <v>96</v>
      </c>
      <c r="G963" s="322"/>
      <c r="H963" s="322"/>
      <c r="I963" s="323" t="str">
        <f ca="1" t="shared" si="16"/>
        <v/>
      </c>
    </row>
    <row r="964" customHeight="1" spans="1:9">
      <c r="A964" s="318" t="str">
        <f ca="1">IF(AND(G964&lt;&gt;"",G964&gt;0),MAX(A$3:A963,MAX(转付款存档!A:A))+1,"")</f>
        <v/>
      </c>
      <c r="B964" s="319" t="s">
        <v>96</v>
      </c>
      <c r="C964" s="319" t="s">
        <v>96</v>
      </c>
      <c r="D964" s="320" t="str">
        <f ca="1">IF(B964&lt;&gt;"",IF(COUNTIF(账户资料!A:A,B964)=1,IF(B964="",0,VLOOKUP(B964,账户资料!A:B,2,FALSE)),"无此账户编码请备案后录入!"),"")</f>
        <v/>
      </c>
      <c r="E964" s="321" t="str">
        <f ca="1">IF(COUNTIF(账户资料!A:A,B964)=1,IF(B964="",0,VLOOKUP(B964,账户资料!A:C,3,FALSE)),"")</f>
        <v/>
      </c>
      <c r="F964" s="319" t="s">
        <v>96</v>
      </c>
      <c r="G964" s="322"/>
      <c r="H964" s="322"/>
      <c r="I964" s="323" t="str">
        <f ca="1" t="shared" si="16"/>
        <v/>
      </c>
    </row>
    <row r="965" customHeight="1" spans="1:9">
      <c r="A965" s="318" t="str">
        <f ca="1">IF(AND(G965&lt;&gt;"",G965&gt;0),MAX(A$3:A964,MAX(转付款存档!A:A))+1,"")</f>
        <v/>
      </c>
      <c r="B965" s="319" t="s">
        <v>96</v>
      </c>
      <c r="C965" s="319" t="s">
        <v>96</v>
      </c>
      <c r="D965" s="320" t="str">
        <f ca="1">IF(B965&lt;&gt;"",IF(COUNTIF(账户资料!A:A,B965)=1,IF(B965="",0,VLOOKUP(B965,账户资料!A:B,2,FALSE)),"无此账户编码请备案后录入!"),"")</f>
        <v/>
      </c>
      <c r="E965" s="321" t="str">
        <f ca="1">IF(COUNTIF(账户资料!A:A,B965)=1,IF(B965="",0,VLOOKUP(B965,账户资料!A:C,3,FALSE)),"")</f>
        <v/>
      </c>
      <c r="F965" s="319" t="s">
        <v>96</v>
      </c>
      <c r="G965" s="322"/>
      <c r="H965" s="322"/>
      <c r="I965" s="323" t="str">
        <f ca="1" t="shared" si="16"/>
        <v/>
      </c>
    </row>
    <row r="966" customHeight="1" spans="1:9">
      <c r="A966" s="318" t="str">
        <f ca="1">IF(AND(G966&lt;&gt;"",G966&gt;0),MAX(A$3:A965,MAX(转付款存档!A:A))+1,"")</f>
        <v/>
      </c>
      <c r="B966" s="319" t="s">
        <v>96</v>
      </c>
      <c r="C966" s="319" t="s">
        <v>96</v>
      </c>
      <c r="D966" s="320" t="str">
        <f ca="1">IF(B966&lt;&gt;"",IF(COUNTIF(账户资料!A:A,B966)=1,IF(B966="",0,VLOOKUP(B966,账户资料!A:B,2,FALSE)),"无此账户编码请备案后录入!"),"")</f>
        <v/>
      </c>
      <c r="E966" s="321" t="str">
        <f ca="1">IF(COUNTIF(账户资料!A:A,B966)=1,IF(B966="",0,VLOOKUP(B966,账户资料!A:C,3,FALSE)),"")</f>
        <v/>
      </c>
      <c r="F966" s="319" t="s">
        <v>96</v>
      </c>
      <c r="G966" s="322"/>
      <c r="H966" s="322"/>
      <c r="I966" s="323" t="str">
        <f ca="1" t="shared" si="16"/>
        <v/>
      </c>
    </row>
    <row r="967" customHeight="1" spans="1:9">
      <c r="A967" s="318" t="str">
        <f ca="1">IF(AND(G967&lt;&gt;"",G967&gt;0),MAX(A$3:A966,MAX(转付款存档!A:A))+1,"")</f>
        <v/>
      </c>
      <c r="B967" s="319" t="s">
        <v>96</v>
      </c>
      <c r="C967" s="319" t="s">
        <v>96</v>
      </c>
      <c r="D967" s="320" t="str">
        <f ca="1">IF(B967&lt;&gt;"",IF(COUNTIF(账户资料!A:A,B967)=1,IF(B967="",0,VLOOKUP(B967,账户资料!A:B,2,FALSE)),"无此账户编码请备案后录入!"),"")</f>
        <v/>
      </c>
      <c r="E967" s="321" t="str">
        <f ca="1">IF(COUNTIF(账户资料!A:A,B967)=1,IF(B967="",0,VLOOKUP(B967,账户资料!A:C,3,FALSE)),"")</f>
        <v/>
      </c>
      <c r="F967" s="319" t="s">
        <v>96</v>
      </c>
      <c r="G967" s="322"/>
      <c r="H967" s="322"/>
      <c r="I967" s="323" t="str">
        <f ca="1" t="shared" si="16"/>
        <v/>
      </c>
    </row>
    <row r="968" customHeight="1" spans="1:9">
      <c r="A968" s="318" t="str">
        <f ca="1">IF(AND(G968&lt;&gt;"",G968&gt;0),MAX(A$3:A967,MAX(转付款存档!A:A))+1,"")</f>
        <v/>
      </c>
      <c r="B968" s="319" t="s">
        <v>96</v>
      </c>
      <c r="C968" s="319" t="s">
        <v>96</v>
      </c>
      <c r="D968" s="320" t="str">
        <f ca="1">IF(B968&lt;&gt;"",IF(COUNTIF(账户资料!A:A,B968)=1,IF(B968="",0,VLOOKUP(B968,账户资料!A:B,2,FALSE)),"无此账户编码请备案后录入!"),"")</f>
        <v/>
      </c>
      <c r="E968" s="321" t="str">
        <f ca="1">IF(COUNTIF(账户资料!A:A,B968)=1,IF(B968="",0,VLOOKUP(B968,账户资料!A:C,3,FALSE)),"")</f>
        <v/>
      </c>
      <c r="F968" s="319" t="s">
        <v>96</v>
      </c>
      <c r="G968" s="322"/>
      <c r="H968" s="322"/>
      <c r="I968" s="323" t="str">
        <f ca="1" t="shared" si="16"/>
        <v/>
      </c>
    </row>
    <row r="969" customHeight="1" spans="1:9">
      <c r="A969" s="318" t="str">
        <f ca="1">IF(AND(G969&lt;&gt;"",G969&gt;0),MAX(A$3:A968,MAX(转付款存档!A:A))+1,"")</f>
        <v/>
      </c>
      <c r="B969" s="319" t="s">
        <v>96</v>
      </c>
      <c r="C969" s="319" t="s">
        <v>96</v>
      </c>
      <c r="D969" s="320" t="str">
        <f ca="1">IF(B969&lt;&gt;"",IF(COUNTIF(账户资料!A:A,B969)=1,IF(B969="",0,VLOOKUP(B969,账户资料!A:B,2,FALSE)),"无此账户编码请备案后录入!"),"")</f>
        <v/>
      </c>
      <c r="E969" s="321" t="str">
        <f ca="1">IF(COUNTIF(账户资料!A:A,B969)=1,IF(B969="",0,VLOOKUP(B969,账户资料!A:C,3,FALSE)),"")</f>
        <v/>
      </c>
      <c r="F969" s="319" t="s">
        <v>96</v>
      </c>
      <c r="G969" s="322"/>
      <c r="H969" s="322"/>
      <c r="I969" s="323" t="str">
        <f ca="1" t="shared" si="16"/>
        <v/>
      </c>
    </row>
    <row r="970" customHeight="1" spans="1:9">
      <c r="A970" s="318" t="str">
        <f ca="1">IF(AND(G970&lt;&gt;"",G970&gt;0),MAX(A$3:A969,MAX(转付款存档!A:A))+1,"")</f>
        <v/>
      </c>
      <c r="B970" s="319" t="s">
        <v>96</v>
      </c>
      <c r="C970" s="319" t="s">
        <v>96</v>
      </c>
      <c r="D970" s="320" t="str">
        <f ca="1">IF(B970&lt;&gt;"",IF(COUNTIF(账户资料!A:A,B970)=1,IF(B970="",0,VLOOKUP(B970,账户资料!A:B,2,FALSE)),"无此账户编码请备案后录入!"),"")</f>
        <v/>
      </c>
      <c r="E970" s="321" t="str">
        <f ca="1">IF(COUNTIF(账户资料!A:A,B970)=1,IF(B970="",0,VLOOKUP(B970,账户资料!A:C,3,FALSE)),"")</f>
        <v/>
      </c>
      <c r="F970" s="319" t="s">
        <v>96</v>
      </c>
      <c r="G970" s="322"/>
      <c r="H970" s="322"/>
      <c r="I970" s="323" t="str">
        <f ca="1" t="shared" si="16"/>
        <v/>
      </c>
    </row>
    <row r="971" customHeight="1" spans="1:9">
      <c r="A971" s="318" t="str">
        <f ca="1">IF(AND(G971&lt;&gt;"",G971&gt;0),MAX(A$3:A970,MAX(转付款存档!A:A))+1,"")</f>
        <v/>
      </c>
      <c r="B971" s="319" t="s">
        <v>96</v>
      </c>
      <c r="C971" s="319" t="s">
        <v>96</v>
      </c>
      <c r="D971" s="320" t="str">
        <f ca="1">IF(B971&lt;&gt;"",IF(COUNTIF(账户资料!A:A,B971)=1,IF(B971="",0,VLOOKUP(B971,账户资料!A:B,2,FALSE)),"无此账户编码请备案后录入!"),"")</f>
        <v/>
      </c>
      <c r="E971" s="321" t="str">
        <f ca="1">IF(COUNTIF(账户资料!A:A,B971)=1,IF(B971="",0,VLOOKUP(B971,账户资料!A:C,3,FALSE)),"")</f>
        <v/>
      </c>
      <c r="F971" s="319" t="s">
        <v>96</v>
      </c>
      <c r="G971" s="322"/>
      <c r="H971" s="322"/>
      <c r="I971" s="323" t="str">
        <f ca="1" t="shared" si="16"/>
        <v/>
      </c>
    </row>
    <row r="972" customHeight="1" spans="1:9">
      <c r="A972" s="318" t="str">
        <f ca="1">IF(AND(G972&lt;&gt;"",G972&gt;0),MAX(A$3:A971,MAX(转付款存档!A:A))+1,"")</f>
        <v/>
      </c>
      <c r="B972" s="319" t="s">
        <v>96</v>
      </c>
      <c r="C972" s="319" t="s">
        <v>96</v>
      </c>
      <c r="D972" s="320" t="str">
        <f ca="1">IF(B972&lt;&gt;"",IF(COUNTIF(账户资料!A:A,B972)=1,IF(B972="",0,VLOOKUP(B972,账户资料!A:B,2,FALSE)),"无此账户编码请备案后录入!"),"")</f>
        <v/>
      </c>
      <c r="E972" s="321" t="str">
        <f ca="1">IF(COUNTIF(账户资料!A:A,B972)=1,IF(B972="",0,VLOOKUP(B972,账户资料!A:C,3,FALSE)),"")</f>
        <v/>
      </c>
      <c r="F972" s="319" t="s">
        <v>96</v>
      </c>
      <c r="G972" s="322"/>
      <c r="H972" s="322"/>
      <c r="I972" s="323" t="str">
        <f ca="1" t="shared" si="16"/>
        <v/>
      </c>
    </row>
    <row r="973" customHeight="1" spans="1:9">
      <c r="A973" s="318" t="str">
        <f ca="1">IF(AND(G973&lt;&gt;"",G973&gt;0),MAX(A$3:A972,MAX(转付款存档!A:A))+1,"")</f>
        <v/>
      </c>
      <c r="B973" s="319" t="s">
        <v>96</v>
      </c>
      <c r="C973" s="319" t="s">
        <v>96</v>
      </c>
      <c r="D973" s="320" t="str">
        <f ca="1">IF(B973&lt;&gt;"",IF(COUNTIF(账户资料!A:A,B973)=1,IF(B973="",0,VLOOKUP(B973,账户资料!A:B,2,FALSE)),"无此账户编码请备案后录入!"),"")</f>
        <v/>
      </c>
      <c r="E973" s="321" t="str">
        <f ca="1">IF(COUNTIF(账户资料!A:A,B973)=1,IF(B973="",0,VLOOKUP(B973,账户资料!A:C,3,FALSE)),"")</f>
        <v/>
      </c>
      <c r="F973" s="319" t="s">
        <v>96</v>
      </c>
      <c r="G973" s="322"/>
      <c r="H973" s="322"/>
      <c r="I973" s="323" t="str">
        <f ca="1" t="shared" si="16"/>
        <v/>
      </c>
    </row>
    <row r="974" customHeight="1" spans="1:9">
      <c r="A974" s="318" t="str">
        <f ca="1">IF(AND(G974&lt;&gt;"",G974&gt;0),MAX(A$3:A973,MAX(转付款存档!A:A))+1,"")</f>
        <v/>
      </c>
      <c r="B974" s="319" t="s">
        <v>96</v>
      </c>
      <c r="C974" s="319" t="s">
        <v>96</v>
      </c>
      <c r="D974" s="320" t="str">
        <f ca="1">IF(B974&lt;&gt;"",IF(COUNTIF(账户资料!A:A,B974)=1,IF(B974="",0,VLOOKUP(B974,账户资料!A:B,2,FALSE)),"无此账户编码请备案后录入!"),"")</f>
        <v/>
      </c>
      <c r="E974" s="321" t="str">
        <f ca="1">IF(COUNTIF(账户资料!A:A,B974)=1,IF(B974="",0,VLOOKUP(B974,账户资料!A:C,3,FALSE)),"")</f>
        <v/>
      </c>
      <c r="F974" s="319" t="s">
        <v>96</v>
      </c>
      <c r="G974" s="322"/>
      <c r="H974" s="322"/>
      <c r="I974" s="323" t="str">
        <f ca="1" t="shared" si="16"/>
        <v/>
      </c>
    </row>
    <row r="975" customHeight="1" spans="1:9">
      <c r="A975" s="318" t="str">
        <f ca="1">IF(AND(G975&lt;&gt;"",G975&gt;0),MAX(A$3:A974,MAX(转付款存档!A:A))+1,"")</f>
        <v/>
      </c>
      <c r="B975" s="319" t="s">
        <v>96</v>
      </c>
      <c r="C975" s="319" t="s">
        <v>96</v>
      </c>
      <c r="D975" s="320" t="str">
        <f ca="1">IF(B975&lt;&gt;"",IF(COUNTIF(账户资料!A:A,B975)=1,IF(B975="",0,VLOOKUP(B975,账户资料!A:B,2,FALSE)),"无此账户编码请备案后录入!"),"")</f>
        <v/>
      </c>
      <c r="E975" s="321" t="str">
        <f ca="1">IF(COUNTIF(账户资料!A:A,B975)=1,IF(B975="",0,VLOOKUP(B975,账户资料!A:C,3,FALSE)),"")</f>
        <v/>
      </c>
      <c r="F975" s="319" t="s">
        <v>96</v>
      </c>
      <c r="G975" s="322"/>
      <c r="H975" s="322"/>
      <c r="I975" s="323" t="str">
        <f ca="1" t="shared" si="16"/>
        <v/>
      </c>
    </row>
    <row r="976" customHeight="1" spans="1:9">
      <c r="A976" s="318" t="str">
        <f ca="1">IF(AND(G976&lt;&gt;"",G976&gt;0),MAX(A$3:A975,MAX(转付款存档!A:A))+1,"")</f>
        <v/>
      </c>
      <c r="B976" s="319" t="s">
        <v>96</v>
      </c>
      <c r="C976" s="319" t="s">
        <v>96</v>
      </c>
      <c r="D976" s="320" t="str">
        <f ca="1">IF(B976&lt;&gt;"",IF(COUNTIF(账户资料!A:A,B976)=1,IF(B976="",0,VLOOKUP(B976,账户资料!A:B,2,FALSE)),"无此账户编码请备案后录入!"),"")</f>
        <v/>
      </c>
      <c r="E976" s="321" t="str">
        <f ca="1">IF(COUNTIF(账户资料!A:A,B976)=1,IF(B976="",0,VLOOKUP(B976,账户资料!A:C,3,FALSE)),"")</f>
        <v/>
      </c>
      <c r="F976" s="319" t="s">
        <v>96</v>
      </c>
      <c r="G976" s="322"/>
      <c r="H976" s="322"/>
      <c r="I976" s="323" t="str">
        <f ca="1" t="shared" si="16"/>
        <v/>
      </c>
    </row>
    <row r="977" customHeight="1" spans="1:9">
      <c r="A977" s="318" t="str">
        <f ca="1">IF(AND(G977&lt;&gt;"",G977&gt;0),MAX(A$3:A976,MAX(转付款存档!A:A))+1,"")</f>
        <v/>
      </c>
      <c r="B977" s="319" t="s">
        <v>96</v>
      </c>
      <c r="C977" s="319" t="s">
        <v>96</v>
      </c>
      <c r="D977" s="320" t="str">
        <f ca="1">IF(B977&lt;&gt;"",IF(COUNTIF(账户资料!A:A,B977)=1,IF(B977="",0,VLOOKUP(B977,账户资料!A:B,2,FALSE)),"无此账户编码请备案后录入!"),"")</f>
        <v/>
      </c>
      <c r="E977" s="321" t="str">
        <f ca="1">IF(COUNTIF(账户资料!A:A,B977)=1,IF(B977="",0,VLOOKUP(B977,账户资料!A:C,3,FALSE)),"")</f>
        <v/>
      </c>
      <c r="F977" s="319" t="s">
        <v>96</v>
      </c>
      <c r="G977" s="322"/>
      <c r="H977" s="322"/>
      <c r="I977" s="323" t="str">
        <f ca="1" t="shared" si="16"/>
        <v/>
      </c>
    </row>
    <row r="978" customHeight="1" spans="1:9">
      <c r="A978" s="318" t="str">
        <f ca="1">IF(AND(G978&lt;&gt;"",G978&gt;0),MAX(A$3:A977,MAX(转付款存档!A:A))+1,"")</f>
        <v/>
      </c>
      <c r="B978" s="319" t="s">
        <v>96</v>
      </c>
      <c r="C978" s="319" t="s">
        <v>96</v>
      </c>
      <c r="D978" s="320" t="str">
        <f ca="1">IF(B978&lt;&gt;"",IF(COUNTIF(账户资料!A:A,B978)=1,IF(B978="",0,VLOOKUP(B978,账户资料!A:B,2,FALSE)),"无此账户编码请备案后录入!"),"")</f>
        <v/>
      </c>
      <c r="E978" s="321" t="str">
        <f ca="1">IF(COUNTIF(账户资料!A:A,B978)=1,IF(B978="",0,VLOOKUP(B978,账户资料!A:C,3,FALSE)),"")</f>
        <v/>
      </c>
      <c r="F978" s="319" t="s">
        <v>96</v>
      </c>
      <c r="G978" s="322"/>
      <c r="H978" s="322"/>
      <c r="I978" s="323" t="str">
        <f ca="1" t="shared" ref="I978:I1041" si="17">IF(ISBLANK(G978),"",IF(I978="",TEXT(NOW(),"yyyy-m-d"),I978))</f>
        <v/>
      </c>
    </row>
    <row r="979" customHeight="1" spans="1:9">
      <c r="A979" s="318" t="str">
        <f ca="1">IF(AND(G979&lt;&gt;"",G979&gt;0),MAX(A$3:A978,MAX(转付款存档!A:A))+1,"")</f>
        <v/>
      </c>
      <c r="B979" s="319" t="s">
        <v>96</v>
      </c>
      <c r="C979" s="319" t="s">
        <v>96</v>
      </c>
      <c r="D979" s="320" t="str">
        <f ca="1">IF(B979&lt;&gt;"",IF(COUNTIF(账户资料!A:A,B979)=1,IF(B979="",0,VLOOKUP(B979,账户资料!A:B,2,FALSE)),"无此账户编码请备案后录入!"),"")</f>
        <v/>
      </c>
      <c r="E979" s="321" t="str">
        <f ca="1">IF(COUNTIF(账户资料!A:A,B979)=1,IF(B979="",0,VLOOKUP(B979,账户资料!A:C,3,FALSE)),"")</f>
        <v/>
      </c>
      <c r="F979" s="319" t="s">
        <v>96</v>
      </c>
      <c r="G979" s="322"/>
      <c r="H979" s="322"/>
      <c r="I979" s="323" t="str">
        <f ca="1" t="shared" si="17"/>
        <v/>
      </c>
    </row>
    <row r="980" customHeight="1" spans="1:9">
      <c r="A980" s="318" t="str">
        <f ca="1">IF(AND(G980&lt;&gt;"",G980&gt;0),MAX(A$3:A979,MAX(转付款存档!A:A))+1,"")</f>
        <v/>
      </c>
      <c r="B980" s="319" t="s">
        <v>96</v>
      </c>
      <c r="C980" s="319" t="s">
        <v>96</v>
      </c>
      <c r="D980" s="320" t="str">
        <f ca="1">IF(B980&lt;&gt;"",IF(COUNTIF(账户资料!A:A,B980)=1,IF(B980="",0,VLOOKUP(B980,账户资料!A:B,2,FALSE)),"无此账户编码请备案后录入!"),"")</f>
        <v/>
      </c>
      <c r="E980" s="321" t="str">
        <f ca="1">IF(COUNTIF(账户资料!A:A,B980)=1,IF(B980="",0,VLOOKUP(B980,账户资料!A:C,3,FALSE)),"")</f>
        <v/>
      </c>
      <c r="F980" s="319" t="s">
        <v>96</v>
      </c>
      <c r="G980" s="322"/>
      <c r="H980" s="322"/>
      <c r="I980" s="323" t="str">
        <f ca="1" t="shared" si="17"/>
        <v/>
      </c>
    </row>
    <row r="981" customHeight="1" spans="1:9">
      <c r="A981" s="318" t="str">
        <f ca="1">IF(AND(G981&lt;&gt;"",G981&gt;0),MAX(A$3:A980,MAX(转付款存档!A:A))+1,"")</f>
        <v/>
      </c>
      <c r="B981" s="319" t="s">
        <v>96</v>
      </c>
      <c r="C981" s="319" t="s">
        <v>96</v>
      </c>
      <c r="D981" s="320" t="str">
        <f ca="1">IF(B981&lt;&gt;"",IF(COUNTIF(账户资料!A:A,B981)=1,IF(B981="",0,VLOOKUP(B981,账户资料!A:B,2,FALSE)),"无此账户编码请备案后录入!"),"")</f>
        <v/>
      </c>
      <c r="E981" s="321" t="str">
        <f ca="1">IF(COUNTIF(账户资料!A:A,B981)=1,IF(B981="",0,VLOOKUP(B981,账户资料!A:C,3,FALSE)),"")</f>
        <v/>
      </c>
      <c r="F981" s="319" t="s">
        <v>96</v>
      </c>
      <c r="G981" s="322"/>
      <c r="H981" s="322"/>
      <c r="I981" s="323" t="str">
        <f ca="1" t="shared" si="17"/>
        <v/>
      </c>
    </row>
    <row r="982" customHeight="1" spans="1:9">
      <c r="A982" s="318" t="str">
        <f ca="1">IF(AND(G982&lt;&gt;"",G982&gt;0),MAX(A$3:A981,MAX(转付款存档!A:A))+1,"")</f>
        <v/>
      </c>
      <c r="B982" s="319" t="s">
        <v>96</v>
      </c>
      <c r="C982" s="319" t="s">
        <v>96</v>
      </c>
      <c r="D982" s="320" t="str">
        <f ca="1">IF(B982&lt;&gt;"",IF(COUNTIF(账户资料!A:A,B982)=1,IF(B982="",0,VLOOKUP(B982,账户资料!A:B,2,FALSE)),"无此账户编码请备案后录入!"),"")</f>
        <v/>
      </c>
      <c r="E982" s="321" t="str">
        <f ca="1">IF(COUNTIF(账户资料!A:A,B982)=1,IF(B982="",0,VLOOKUP(B982,账户资料!A:C,3,FALSE)),"")</f>
        <v/>
      </c>
      <c r="F982" s="319" t="s">
        <v>96</v>
      </c>
      <c r="G982" s="322"/>
      <c r="H982" s="322"/>
      <c r="I982" s="323" t="str">
        <f ca="1" t="shared" si="17"/>
        <v/>
      </c>
    </row>
    <row r="983" customHeight="1" spans="1:9">
      <c r="A983" s="318" t="str">
        <f ca="1">IF(AND(G983&lt;&gt;"",G983&gt;0),MAX(A$3:A982,MAX(转付款存档!A:A))+1,"")</f>
        <v/>
      </c>
      <c r="B983" s="319" t="s">
        <v>96</v>
      </c>
      <c r="C983" s="319" t="s">
        <v>96</v>
      </c>
      <c r="D983" s="320" t="str">
        <f ca="1">IF(B983&lt;&gt;"",IF(COUNTIF(账户资料!A:A,B983)=1,IF(B983="",0,VLOOKUP(B983,账户资料!A:B,2,FALSE)),"无此账户编码请备案后录入!"),"")</f>
        <v/>
      </c>
      <c r="E983" s="321" t="str">
        <f ca="1">IF(COUNTIF(账户资料!A:A,B983)=1,IF(B983="",0,VLOOKUP(B983,账户资料!A:C,3,FALSE)),"")</f>
        <v/>
      </c>
      <c r="F983" s="319" t="s">
        <v>96</v>
      </c>
      <c r="G983" s="322"/>
      <c r="H983" s="322"/>
      <c r="I983" s="323" t="str">
        <f ca="1" t="shared" si="17"/>
        <v/>
      </c>
    </row>
    <row r="984" customHeight="1" spans="1:9">
      <c r="A984" s="318" t="str">
        <f ca="1">IF(AND(G984&lt;&gt;"",G984&gt;0),MAX(A$3:A983,MAX(转付款存档!A:A))+1,"")</f>
        <v/>
      </c>
      <c r="B984" s="319" t="s">
        <v>96</v>
      </c>
      <c r="C984" s="319" t="s">
        <v>96</v>
      </c>
      <c r="D984" s="320" t="str">
        <f ca="1">IF(B984&lt;&gt;"",IF(COUNTIF(账户资料!A:A,B984)=1,IF(B984="",0,VLOOKUP(B984,账户资料!A:B,2,FALSE)),"无此账户编码请备案后录入!"),"")</f>
        <v/>
      </c>
      <c r="E984" s="321" t="str">
        <f ca="1">IF(COUNTIF(账户资料!A:A,B984)=1,IF(B984="",0,VLOOKUP(B984,账户资料!A:C,3,FALSE)),"")</f>
        <v/>
      </c>
      <c r="F984" s="319" t="s">
        <v>96</v>
      </c>
      <c r="G984" s="322"/>
      <c r="H984" s="322"/>
      <c r="I984" s="323" t="str">
        <f ca="1" t="shared" si="17"/>
        <v/>
      </c>
    </row>
    <row r="985" customHeight="1" spans="1:9">
      <c r="A985" s="318" t="str">
        <f ca="1">IF(AND(G985&lt;&gt;"",G985&gt;0),MAX(A$3:A984,MAX(转付款存档!A:A))+1,"")</f>
        <v/>
      </c>
      <c r="B985" s="319" t="s">
        <v>96</v>
      </c>
      <c r="C985" s="319" t="s">
        <v>96</v>
      </c>
      <c r="D985" s="320" t="str">
        <f ca="1">IF(B985&lt;&gt;"",IF(COUNTIF(账户资料!A:A,B985)=1,IF(B985="",0,VLOOKUP(B985,账户资料!A:B,2,FALSE)),"无此账户编码请备案后录入!"),"")</f>
        <v/>
      </c>
      <c r="E985" s="321" t="str">
        <f ca="1">IF(COUNTIF(账户资料!A:A,B985)=1,IF(B985="",0,VLOOKUP(B985,账户资料!A:C,3,FALSE)),"")</f>
        <v/>
      </c>
      <c r="F985" s="319" t="s">
        <v>96</v>
      </c>
      <c r="G985" s="322"/>
      <c r="H985" s="322"/>
      <c r="I985" s="323" t="str">
        <f ca="1" t="shared" si="17"/>
        <v/>
      </c>
    </row>
    <row r="986" customHeight="1" spans="1:9">
      <c r="A986" s="318" t="str">
        <f ca="1">IF(AND(G986&lt;&gt;"",G986&gt;0),MAX(A$3:A985,MAX(转付款存档!A:A))+1,"")</f>
        <v/>
      </c>
      <c r="B986" s="319" t="s">
        <v>96</v>
      </c>
      <c r="C986" s="319" t="s">
        <v>96</v>
      </c>
      <c r="D986" s="320" t="str">
        <f ca="1">IF(B986&lt;&gt;"",IF(COUNTIF(账户资料!A:A,B986)=1,IF(B986="",0,VLOOKUP(B986,账户资料!A:B,2,FALSE)),"无此账户编码请备案后录入!"),"")</f>
        <v/>
      </c>
      <c r="E986" s="321" t="str">
        <f ca="1">IF(COUNTIF(账户资料!A:A,B986)=1,IF(B986="",0,VLOOKUP(B986,账户资料!A:C,3,FALSE)),"")</f>
        <v/>
      </c>
      <c r="F986" s="319" t="s">
        <v>96</v>
      </c>
      <c r="G986" s="322"/>
      <c r="H986" s="322"/>
      <c r="I986" s="323" t="str">
        <f ca="1" t="shared" si="17"/>
        <v/>
      </c>
    </row>
    <row r="987" customHeight="1" spans="1:9">
      <c r="A987" s="318" t="str">
        <f ca="1">IF(AND(G987&lt;&gt;"",G987&gt;0),MAX(A$3:A986,MAX(转付款存档!A:A))+1,"")</f>
        <v/>
      </c>
      <c r="B987" s="319" t="s">
        <v>96</v>
      </c>
      <c r="C987" s="319" t="s">
        <v>96</v>
      </c>
      <c r="D987" s="320" t="str">
        <f ca="1">IF(B987&lt;&gt;"",IF(COUNTIF(账户资料!A:A,B987)=1,IF(B987="",0,VLOOKUP(B987,账户资料!A:B,2,FALSE)),"无此账户编码请备案后录入!"),"")</f>
        <v/>
      </c>
      <c r="E987" s="321" t="str">
        <f ca="1">IF(COUNTIF(账户资料!A:A,B987)=1,IF(B987="",0,VLOOKUP(B987,账户资料!A:C,3,FALSE)),"")</f>
        <v/>
      </c>
      <c r="F987" s="319" t="s">
        <v>96</v>
      </c>
      <c r="G987" s="322"/>
      <c r="H987" s="322"/>
      <c r="I987" s="323" t="str">
        <f ca="1" t="shared" si="17"/>
        <v/>
      </c>
    </row>
    <row r="988" customHeight="1" spans="1:9">
      <c r="A988" s="318" t="str">
        <f ca="1">IF(AND(G988&lt;&gt;"",G988&gt;0),MAX(A$3:A987,MAX(转付款存档!A:A))+1,"")</f>
        <v/>
      </c>
      <c r="B988" s="319" t="s">
        <v>96</v>
      </c>
      <c r="C988" s="319" t="s">
        <v>96</v>
      </c>
      <c r="D988" s="320" t="str">
        <f ca="1">IF(B988&lt;&gt;"",IF(COUNTIF(账户资料!A:A,B988)=1,IF(B988="",0,VLOOKUP(B988,账户资料!A:B,2,FALSE)),"无此账户编码请备案后录入!"),"")</f>
        <v/>
      </c>
      <c r="E988" s="321" t="str">
        <f ca="1">IF(COUNTIF(账户资料!A:A,B988)=1,IF(B988="",0,VLOOKUP(B988,账户资料!A:C,3,FALSE)),"")</f>
        <v/>
      </c>
      <c r="F988" s="319" t="s">
        <v>96</v>
      </c>
      <c r="G988" s="322"/>
      <c r="H988" s="322"/>
      <c r="I988" s="323" t="str">
        <f ca="1" t="shared" si="17"/>
        <v/>
      </c>
    </row>
    <row r="989" customHeight="1" spans="1:9">
      <c r="A989" s="318" t="str">
        <f ca="1">IF(AND(G989&lt;&gt;"",G989&gt;0),MAX(A$3:A988,MAX(转付款存档!A:A))+1,"")</f>
        <v/>
      </c>
      <c r="B989" s="319" t="s">
        <v>96</v>
      </c>
      <c r="C989" s="319" t="s">
        <v>96</v>
      </c>
      <c r="D989" s="320" t="str">
        <f ca="1">IF(B989&lt;&gt;"",IF(COUNTIF(账户资料!A:A,B989)=1,IF(B989="",0,VLOOKUP(B989,账户资料!A:B,2,FALSE)),"无此账户编码请备案后录入!"),"")</f>
        <v/>
      </c>
      <c r="E989" s="321" t="str">
        <f ca="1">IF(COUNTIF(账户资料!A:A,B989)=1,IF(B989="",0,VLOOKUP(B989,账户资料!A:C,3,FALSE)),"")</f>
        <v/>
      </c>
      <c r="F989" s="319" t="s">
        <v>96</v>
      </c>
      <c r="G989" s="322"/>
      <c r="H989" s="322"/>
      <c r="I989" s="323" t="str">
        <f ca="1" t="shared" si="17"/>
        <v/>
      </c>
    </row>
    <row r="990" customHeight="1" spans="1:9">
      <c r="A990" s="318" t="str">
        <f ca="1">IF(AND(G990&lt;&gt;"",G990&gt;0),MAX(A$3:A989,MAX(转付款存档!A:A))+1,"")</f>
        <v/>
      </c>
      <c r="B990" s="319" t="s">
        <v>96</v>
      </c>
      <c r="C990" s="319" t="s">
        <v>96</v>
      </c>
      <c r="D990" s="320" t="str">
        <f ca="1">IF(B990&lt;&gt;"",IF(COUNTIF(账户资料!A:A,B990)=1,IF(B990="",0,VLOOKUP(B990,账户资料!A:B,2,FALSE)),"无此账户编码请备案后录入!"),"")</f>
        <v/>
      </c>
      <c r="E990" s="321" t="str">
        <f ca="1">IF(COUNTIF(账户资料!A:A,B990)=1,IF(B990="",0,VLOOKUP(B990,账户资料!A:C,3,FALSE)),"")</f>
        <v/>
      </c>
      <c r="F990" s="319" t="s">
        <v>96</v>
      </c>
      <c r="G990" s="322"/>
      <c r="H990" s="322"/>
      <c r="I990" s="323" t="str">
        <f ca="1" t="shared" si="17"/>
        <v/>
      </c>
    </row>
    <row r="991" customHeight="1" spans="1:9">
      <c r="A991" s="318" t="str">
        <f ca="1">IF(AND(G991&lt;&gt;"",G991&gt;0),MAX(A$3:A990,MAX(转付款存档!A:A))+1,"")</f>
        <v/>
      </c>
      <c r="B991" s="319" t="s">
        <v>96</v>
      </c>
      <c r="C991" s="319" t="s">
        <v>96</v>
      </c>
      <c r="D991" s="320" t="str">
        <f ca="1">IF(B991&lt;&gt;"",IF(COUNTIF(账户资料!A:A,B991)=1,IF(B991="",0,VLOOKUP(B991,账户资料!A:B,2,FALSE)),"无此账户编码请备案后录入!"),"")</f>
        <v/>
      </c>
      <c r="E991" s="321" t="str">
        <f ca="1">IF(COUNTIF(账户资料!A:A,B991)=1,IF(B991="",0,VLOOKUP(B991,账户资料!A:C,3,FALSE)),"")</f>
        <v/>
      </c>
      <c r="F991" s="319" t="s">
        <v>96</v>
      </c>
      <c r="G991" s="322"/>
      <c r="H991" s="322"/>
      <c r="I991" s="323" t="str">
        <f ca="1" t="shared" si="17"/>
        <v/>
      </c>
    </row>
    <row r="992" customHeight="1" spans="1:9">
      <c r="A992" s="318" t="str">
        <f ca="1">IF(AND(G992&lt;&gt;"",G992&gt;0),MAX(A$3:A991,MAX(转付款存档!A:A))+1,"")</f>
        <v/>
      </c>
      <c r="B992" s="319" t="s">
        <v>96</v>
      </c>
      <c r="C992" s="319" t="s">
        <v>96</v>
      </c>
      <c r="D992" s="320" t="str">
        <f ca="1">IF(B992&lt;&gt;"",IF(COUNTIF(账户资料!A:A,B992)=1,IF(B992="",0,VLOOKUP(B992,账户资料!A:B,2,FALSE)),"无此账户编码请备案后录入!"),"")</f>
        <v/>
      </c>
      <c r="E992" s="321" t="str">
        <f ca="1">IF(COUNTIF(账户资料!A:A,B992)=1,IF(B992="",0,VLOOKUP(B992,账户资料!A:C,3,FALSE)),"")</f>
        <v/>
      </c>
      <c r="F992" s="319" t="s">
        <v>96</v>
      </c>
      <c r="G992" s="322"/>
      <c r="H992" s="322"/>
      <c r="I992" s="323" t="str">
        <f ca="1" t="shared" si="17"/>
        <v/>
      </c>
    </row>
    <row r="993" customHeight="1" spans="1:9">
      <c r="A993" s="318" t="str">
        <f ca="1">IF(AND(G993&lt;&gt;"",G993&gt;0),MAX(A$3:A992,MAX(转付款存档!A:A))+1,"")</f>
        <v/>
      </c>
      <c r="B993" s="319" t="s">
        <v>96</v>
      </c>
      <c r="C993" s="319" t="s">
        <v>96</v>
      </c>
      <c r="D993" s="320" t="str">
        <f ca="1">IF(B993&lt;&gt;"",IF(COUNTIF(账户资料!A:A,B993)=1,IF(B993="",0,VLOOKUP(B993,账户资料!A:B,2,FALSE)),"无此账户编码请备案后录入!"),"")</f>
        <v/>
      </c>
      <c r="E993" s="321" t="str">
        <f ca="1">IF(COUNTIF(账户资料!A:A,B993)=1,IF(B993="",0,VLOOKUP(B993,账户资料!A:C,3,FALSE)),"")</f>
        <v/>
      </c>
      <c r="F993" s="319" t="s">
        <v>96</v>
      </c>
      <c r="G993" s="322"/>
      <c r="H993" s="322"/>
      <c r="I993" s="323" t="str">
        <f ca="1" t="shared" si="17"/>
        <v/>
      </c>
    </row>
    <row r="994" customHeight="1" spans="1:9">
      <c r="A994" s="318" t="str">
        <f ca="1">IF(AND(G994&lt;&gt;"",G994&gt;0),MAX(A$3:A993,MAX(转付款存档!A:A))+1,"")</f>
        <v/>
      </c>
      <c r="B994" s="319" t="s">
        <v>96</v>
      </c>
      <c r="C994" s="319" t="s">
        <v>96</v>
      </c>
      <c r="D994" s="320" t="str">
        <f ca="1">IF(B994&lt;&gt;"",IF(COUNTIF(账户资料!A:A,B994)=1,IF(B994="",0,VLOOKUP(B994,账户资料!A:B,2,FALSE)),"无此账户编码请备案后录入!"),"")</f>
        <v/>
      </c>
      <c r="E994" s="321" t="str">
        <f ca="1">IF(COUNTIF(账户资料!A:A,B994)=1,IF(B994="",0,VLOOKUP(B994,账户资料!A:C,3,FALSE)),"")</f>
        <v/>
      </c>
      <c r="F994" s="319" t="s">
        <v>96</v>
      </c>
      <c r="G994" s="322"/>
      <c r="H994" s="322"/>
      <c r="I994" s="323" t="str">
        <f ca="1" t="shared" si="17"/>
        <v/>
      </c>
    </row>
    <row r="995" customHeight="1" spans="1:9">
      <c r="A995" s="318" t="str">
        <f ca="1">IF(AND(G995&lt;&gt;"",G995&gt;0),MAX(A$3:A994,MAX(转付款存档!A:A))+1,"")</f>
        <v/>
      </c>
      <c r="B995" s="319" t="s">
        <v>96</v>
      </c>
      <c r="C995" s="319" t="s">
        <v>96</v>
      </c>
      <c r="D995" s="320" t="str">
        <f ca="1">IF(B995&lt;&gt;"",IF(COUNTIF(账户资料!A:A,B995)=1,IF(B995="",0,VLOOKUP(B995,账户资料!A:B,2,FALSE)),"无此账户编码请备案后录入!"),"")</f>
        <v/>
      </c>
      <c r="E995" s="321" t="str">
        <f ca="1">IF(COUNTIF(账户资料!A:A,B995)=1,IF(B995="",0,VLOOKUP(B995,账户资料!A:C,3,FALSE)),"")</f>
        <v/>
      </c>
      <c r="F995" s="319" t="s">
        <v>96</v>
      </c>
      <c r="G995" s="322"/>
      <c r="H995" s="322"/>
      <c r="I995" s="323" t="str">
        <f ca="1" t="shared" si="17"/>
        <v/>
      </c>
    </row>
    <row r="996" customHeight="1" spans="1:9">
      <c r="A996" s="318" t="str">
        <f ca="1">IF(AND(G996&lt;&gt;"",G996&gt;0),MAX(A$3:A995,MAX(转付款存档!A:A))+1,"")</f>
        <v/>
      </c>
      <c r="B996" s="319" t="s">
        <v>96</v>
      </c>
      <c r="C996" s="319" t="s">
        <v>96</v>
      </c>
      <c r="D996" s="320" t="str">
        <f ca="1">IF(B996&lt;&gt;"",IF(COUNTIF(账户资料!A:A,B996)=1,IF(B996="",0,VLOOKUP(B996,账户资料!A:B,2,FALSE)),"无此账户编码请备案后录入!"),"")</f>
        <v/>
      </c>
      <c r="E996" s="321" t="str">
        <f ca="1">IF(COUNTIF(账户资料!A:A,B996)=1,IF(B996="",0,VLOOKUP(B996,账户资料!A:C,3,FALSE)),"")</f>
        <v/>
      </c>
      <c r="F996" s="319" t="s">
        <v>96</v>
      </c>
      <c r="G996" s="322"/>
      <c r="H996" s="322"/>
      <c r="I996" s="323" t="str">
        <f ca="1" t="shared" si="17"/>
        <v/>
      </c>
    </row>
    <row r="997" customHeight="1" spans="1:9">
      <c r="A997" s="318" t="str">
        <f ca="1">IF(AND(G997&lt;&gt;"",G997&gt;0),MAX(A$3:A996,MAX(转付款存档!A:A))+1,"")</f>
        <v/>
      </c>
      <c r="B997" s="319" t="s">
        <v>96</v>
      </c>
      <c r="C997" s="319" t="s">
        <v>96</v>
      </c>
      <c r="D997" s="320" t="str">
        <f ca="1">IF(B997&lt;&gt;"",IF(COUNTIF(账户资料!A:A,B997)=1,IF(B997="",0,VLOOKUP(B997,账户资料!A:B,2,FALSE)),"无此账户编码请备案后录入!"),"")</f>
        <v/>
      </c>
      <c r="E997" s="321" t="str">
        <f ca="1">IF(COUNTIF(账户资料!A:A,B997)=1,IF(B997="",0,VLOOKUP(B997,账户资料!A:C,3,FALSE)),"")</f>
        <v/>
      </c>
      <c r="F997" s="319" t="s">
        <v>96</v>
      </c>
      <c r="G997" s="322"/>
      <c r="H997" s="322"/>
      <c r="I997" s="323" t="str">
        <f ca="1" t="shared" si="17"/>
        <v/>
      </c>
    </row>
    <row r="998" customHeight="1" spans="1:9">
      <c r="A998" s="318" t="str">
        <f ca="1">IF(AND(G998&lt;&gt;"",G998&gt;0),MAX(A$3:A997,MAX(转付款存档!A:A))+1,"")</f>
        <v/>
      </c>
      <c r="B998" s="319" t="s">
        <v>96</v>
      </c>
      <c r="C998" s="319" t="s">
        <v>96</v>
      </c>
      <c r="D998" s="320" t="str">
        <f ca="1">IF(B998&lt;&gt;"",IF(COUNTIF(账户资料!A:A,B998)=1,IF(B998="",0,VLOOKUP(B998,账户资料!A:B,2,FALSE)),"无此账户编码请备案后录入!"),"")</f>
        <v/>
      </c>
      <c r="E998" s="321" t="str">
        <f ca="1">IF(COUNTIF(账户资料!A:A,B998)=1,IF(B998="",0,VLOOKUP(B998,账户资料!A:C,3,FALSE)),"")</f>
        <v/>
      </c>
      <c r="F998" s="319" t="s">
        <v>96</v>
      </c>
      <c r="G998" s="322"/>
      <c r="H998" s="322"/>
      <c r="I998" s="323" t="str">
        <f ca="1" t="shared" si="17"/>
        <v/>
      </c>
    </row>
    <row r="999" customHeight="1" spans="1:9">
      <c r="A999" s="318" t="str">
        <f ca="1">IF(AND(G999&lt;&gt;"",G999&gt;0),MAX(A$3:A998,MAX(转付款存档!A:A))+1,"")</f>
        <v/>
      </c>
      <c r="B999" s="319" t="s">
        <v>96</v>
      </c>
      <c r="C999" s="319" t="s">
        <v>96</v>
      </c>
      <c r="D999" s="320" t="str">
        <f ca="1">IF(B999&lt;&gt;"",IF(COUNTIF(账户资料!A:A,B999)=1,IF(B999="",0,VLOOKUP(B999,账户资料!A:B,2,FALSE)),"无此账户编码请备案后录入!"),"")</f>
        <v/>
      </c>
      <c r="E999" s="321" t="str">
        <f ca="1">IF(COUNTIF(账户资料!A:A,B999)=1,IF(B999="",0,VLOOKUP(B999,账户资料!A:C,3,FALSE)),"")</f>
        <v/>
      </c>
      <c r="F999" s="319" t="s">
        <v>96</v>
      </c>
      <c r="G999" s="322"/>
      <c r="H999" s="322"/>
      <c r="I999" s="323" t="str">
        <f ca="1" t="shared" si="17"/>
        <v/>
      </c>
    </row>
    <row r="1000" customHeight="1" spans="1:9">
      <c r="A1000" s="318" t="str">
        <f ca="1">IF(AND(G1000&lt;&gt;"",G1000&gt;0),MAX(A$3:A999,MAX(转付款存档!A:A))+1,"")</f>
        <v/>
      </c>
      <c r="B1000" s="319" t="s">
        <v>96</v>
      </c>
      <c r="C1000" s="319" t="s">
        <v>96</v>
      </c>
      <c r="D1000" s="320" t="str">
        <f ca="1">IF(B1000&lt;&gt;"",IF(COUNTIF(账户资料!A:A,B1000)=1,IF(B1000="",0,VLOOKUP(B1000,账户资料!A:B,2,FALSE)),"无此账户编码请备案后录入!"),"")</f>
        <v/>
      </c>
      <c r="E1000" s="321" t="str">
        <f ca="1">IF(COUNTIF(账户资料!A:A,B1000)=1,IF(B1000="",0,VLOOKUP(B1000,账户资料!A:C,3,FALSE)),"")</f>
        <v/>
      </c>
      <c r="F1000" s="319" t="s">
        <v>96</v>
      </c>
      <c r="G1000" s="322"/>
      <c r="H1000" s="322"/>
      <c r="I1000" s="323" t="str">
        <f ca="1" t="shared" si="17"/>
        <v/>
      </c>
    </row>
    <row r="1001" customHeight="1" spans="1:9">
      <c r="A1001" s="318" t="str">
        <f ca="1">IF(AND(G1001&lt;&gt;"",G1001&gt;0),MAX(A$3:A1000,MAX(转付款存档!A:A))+1,"")</f>
        <v/>
      </c>
      <c r="B1001" s="319" t="s">
        <v>96</v>
      </c>
      <c r="C1001" s="319" t="s">
        <v>96</v>
      </c>
      <c r="D1001" s="320" t="str">
        <f ca="1">IF(B1001&lt;&gt;"",IF(COUNTIF(账户资料!A:A,B1001)=1,IF(B1001="",0,VLOOKUP(B1001,账户资料!A:B,2,FALSE)),"无此账户编码请备案后录入!"),"")</f>
        <v/>
      </c>
      <c r="E1001" s="321" t="str">
        <f ca="1">IF(COUNTIF(账户资料!A:A,B1001)=1,IF(B1001="",0,VLOOKUP(B1001,账户资料!A:C,3,FALSE)),"")</f>
        <v/>
      </c>
      <c r="F1001" s="319" t="s">
        <v>96</v>
      </c>
      <c r="G1001" s="322"/>
      <c r="H1001" s="322"/>
      <c r="I1001" s="323" t="str">
        <f ca="1" t="shared" si="17"/>
        <v/>
      </c>
    </row>
    <row r="1002" customHeight="1" spans="1:9">
      <c r="A1002" s="318" t="str">
        <f ca="1">IF(AND(G1002&lt;&gt;"",G1002&gt;0),MAX(A$3:A1001,MAX(转付款存档!A:A))+1,"")</f>
        <v/>
      </c>
      <c r="B1002" s="319" t="s">
        <v>96</v>
      </c>
      <c r="C1002" s="319" t="s">
        <v>96</v>
      </c>
      <c r="D1002" s="320" t="str">
        <f ca="1">IF(B1002&lt;&gt;"",IF(COUNTIF(账户资料!A:A,B1002)=1,IF(B1002="",0,VLOOKUP(B1002,账户资料!A:B,2,FALSE)),"无此账户编码请备案后录入!"),"")</f>
        <v/>
      </c>
      <c r="E1002" s="321" t="str">
        <f ca="1">IF(COUNTIF(账户资料!A:A,B1002)=1,IF(B1002="",0,VLOOKUP(B1002,账户资料!A:C,3,FALSE)),"")</f>
        <v/>
      </c>
      <c r="F1002" s="319" t="s">
        <v>96</v>
      </c>
      <c r="G1002" s="322"/>
      <c r="H1002" s="322"/>
      <c r="I1002" s="323" t="str">
        <f ca="1" t="shared" si="17"/>
        <v/>
      </c>
    </row>
    <row r="1003" customHeight="1" spans="1:9">
      <c r="A1003" s="318" t="str">
        <f ca="1">IF(AND(G1003&lt;&gt;"",G1003&gt;0),MAX(A$3:A1002,MAX(转付款存档!A:A))+1,"")</f>
        <v/>
      </c>
      <c r="B1003" s="319" t="s">
        <v>96</v>
      </c>
      <c r="C1003" s="319" t="s">
        <v>96</v>
      </c>
      <c r="D1003" s="320" t="str">
        <f ca="1">IF(B1003&lt;&gt;"",IF(COUNTIF(账户资料!A:A,B1003)=1,IF(B1003="",0,VLOOKUP(B1003,账户资料!A:B,2,FALSE)),"无此账户编码请备案后录入!"),"")</f>
        <v/>
      </c>
      <c r="E1003" s="321" t="str">
        <f ca="1">IF(COUNTIF(账户资料!A:A,B1003)=1,IF(B1003="",0,VLOOKUP(B1003,账户资料!A:C,3,FALSE)),"")</f>
        <v/>
      </c>
      <c r="F1003" s="319" t="s">
        <v>96</v>
      </c>
      <c r="G1003" s="322"/>
      <c r="H1003" s="322"/>
      <c r="I1003" s="323" t="str">
        <f ca="1" t="shared" si="17"/>
        <v/>
      </c>
    </row>
    <row r="1004" customHeight="1" spans="1:9">
      <c r="A1004" s="318" t="str">
        <f ca="1">IF(AND(G1004&lt;&gt;"",G1004&gt;0),MAX(A$3:A1003,MAX(转付款存档!A:A))+1,"")</f>
        <v/>
      </c>
      <c r="B1004" s="319" t="s">
        <v>96</v>
      </c>
      <c r="C1004" s="319" t="s">
        <v>96</v>
      </c>
      <c r="D1004" s="320" t="str">
        <f ca="1">IF(B1004&lt;&gt;"",IF(COUNTIF(账户资料!A:A,B1004)=1,IF(B1004="",0,VLOOKUP(B1004,账户资料!A:B,2,FALSE)),"无此账户编码请备案后录入!"),"")</f>
        <v/>
      </c>
      <c r="E1004" s="321" t="str">
        <f ca="1">IF(COUNTIF(账户资料!A:A,B1004)=1,IF(B1004="",0,VLOOKUP(B1004,账户资料!A:C,3,FALSE)),"")</f>
        <v/>
      </c>
      <c r="F1004" s="319" t="s">
        <v>96</v>
      </c>
      <c r="G1004" s="322"/>
      <c r="H1004" s="322"/>
      <c r="I1004" s="323" t="str">
        <f ca="1" t="shared" si="17"/>
        <v/>
      </c>
    </row>
    <row r="1005" customHeight="1" spans="1:9">
      <c r="A1005" s="318" t="str">
        <f ca="1">IF(AND(G1005&lt;&gt;"",G1005&gt;0),MAX(A$3:A1004,MAX(转付款存档!A:A))+1,"")</f>
        <v/>
      </c>
      <c r="B1005" s="319" t="s">
        <v>96</v>
      </c>
      <c r="C1005" s="319" t="s">
        <v>96</v>
      </c>
      <c r="D1005" s="320" t="str">
        <f ca="1">IF(B1005&lt;&gt;"",IF(COUNTIF(账户资料!A:A,B1005)=1,IF(B1005="",0,VLOOKUP(B1005,账户资料!A:B,2,FALSE)),"无此账户编码请备案后录入!"),"")</f>
        <v/>
      </c>
      <c r="E1005" s="321" t="str">
        <f ca="1">IF(COUNTIF(账户资料!A:A,B1005)=1,IF(B1005="",0,VLOOKUP(B1005,账户资料!A:C,3,FALSE)),"")</f>
        <v/>
      </c>
      <c r="F1005" s="319" t="s">
        <v>96</v>
      </c>
      <c r="G1005" s="322"/>
      <c r="H1005" s="322"/>
      <c r="I1005" s="323" t="str">
        <f ca="1" t="shared" si="17"/>
        <v/>
      </c>
    </row>
    <row r="1006" customHeight="1" spans="1:9">
      <c r="A1006" s="318" t="str">
        <f ca="1">IF(AND(G1006&lt;&gt;"",G1006&gt;0),MAX(A$3:A1005,MAX(转付款存档!A:A))+1,"")</f>
        <v/>
      </c>
      <c r="B1006" s="319" t="s">
        <v>96</v>
      </c>
      <c r="C1006" s="319" t="s">
        <v>96</v>
      </c>
      <c r="D1006" s="320" t="str">
        <f ca="1">IF(B1006&lt;&gt;"",IF(COUNTIF(账户资料!A:A,B1006)=1,IF(B1006="",0,VLOOKUP(B1006,账户资料!A:B,2,FALSE)),"无此账户编码请备案后录入!"),"")</f>
        <v/>
      </c>
      <c r="E1006" s="321" t="str">
        <f ca="1">IF(COUNTIF(账户资料!A:A,B1006)=1,IF(B1006="",0,VLOOKUP(B1006,账户资料!A:C,3,FALSE)),"")</f>
        <v/>
      </c>
      <c r="F1006" s="319" t="s">
        <v>96</v>
      </c>
      <c r="G1006" s="322"/>
      <c r="H1006" s="322"/>
      <c r="I1006" s="323" t="str">
        <f ca="1" t="shared" si="17"/>
        <v/>
      </c>
    </row>
    <row r="1007" customHeight="1" spans="1:9">
      <c r="A1007" s="318" t="str">
        <f ca="1">IF(AND(G1007&lt;&gt;"",G1007&gt;0),MAX(A$3:A1006,MAX(转付款存档!A:A))+1,"")</f>
        <v/>
      </c>
      <c r="B1007" s="319" t="s">
        <v>96</v>
      </c>
      <c r="C1007" s="319" t="s">
        <v>96</v>
      </c>
      <c r="D1007" s="320" t="str">
        <f ca="1">IF(B1007&lt;&gt;"",IF(COUNTIF(账户资料!A:A,B1007)=1,IF(B1007="",0,VLOOKUP(B1007,账户资料!A:B,2,FALSE)),"无此账户编码请备案后录入!"),"")</f>
        <v/>
      </c>
      <c r="E1007" s="321" t="str">
        <f ca="1">IF(COUNTIF(账户资料!A:A,B1007)=1,IF(B1007="",0,VLOOKUP(B1007,账户资料!A:C,3,FALSE)),"")</f>
        <v/>
      </c>
      <c r="F1007" s="319" t="s">
        <v>96</v>
      </c>
      <c r="G1007" s="322"/>
      <c r="H1007" s="322"/>
      <c r="I1007" s="323" t="str">
        <f ca="1" t="shared" si="17"/>
        <v/>
      </c>
    </row>
    <row r="1008" customHeight="1" spans="1:9">
      <c r="A1008" s="318" t="str">
        <f ca="1">IF(AND(G1008&lt;&gt;"",G1008&gt;0),MAX(A$3:A1007,MAX(转付款存档!A:A))+1,"")</f>
        <v/>
      </c>
      <c r="B1008" s="319" t="s">
        <v>96</v>
      </c>
      <c r="C1008" s="319" t="s">
        <v>96</v>
      </c>
      <c r="D1008" s="320" t="str">
        <f ca="1">IF(B1008&lt;&gt;"",IF(COUNTIF(账户资料!A:A,B1008)=1,IF(B1008="",0,VLOOKUP(B1008,账户资料!A:B,2,FALSE)),"无此账户编码请备案后录入!"),"")</f>
        <v/>
      </c>
      <c r="E1008" s="321" t="str">
        <f ca="1">IF(COUNTIF(账户资料!A:A,B1008)=1,IF(B1008="",0,VLOOKUP(B1008,账户资料!A:C,3,FALSE)),"")</f>
        <v/>
      </c>
      <c r="F1008" s="319" t="s">
        <v>96</v>
      </c>
      <c r="G1008" s="322"/>
      <c r="H1008" s="322"/>
      <c r="I1008" s="323" t="str">
        <f ca="1" t="shared" si="17"/>
        <v/>
      </c>
    </row>
    <row r="1009" customHeight="1" spans="1:9">
      <c r="A1009" s="318" t="str">
        <f ca="1">IF(AND(G1009&lt;&gt;"",G1009&gt;0),MAX(A$3:A1008,MAX(转付款存档!A:A))+1,"")</f>
        <v/>
      </c>
      <c r="B1009" s="319" t="s">
        <v>96</v>
      </c>
      <c r="C1009" s="319" t="s">
        <v>96</v>
      </c>
      <c r="D1009" s="320" t="str">
        <f ca="1">IF(B1009&lt;&gt;"",IF(COUNTIF(账户资料!A:A,B1009)=1,IF(B1009="",0,VLOOKUP(B1009,账户资料!A:B,2,FALSE)),"无此账户编码请备案后录入!"),"")</f>
        <v/>
      </c>
      <c r="E1009" s="321" t="str">
        <f ca="1">IF(COUNTIF(账户资料!A:A,B1009)=1,IF(B1009="",0,VLOOKUP(B1009,账户资料!A:C,3,FALSE)),"")</f>
        <v/>
      </c>
      <c r="F1009" s="319" t="s">
        <v>96</v>
      </c>
      <c r="G1009" s="322"/>
      <c r="H1009" s="322"/>
      <c r="I1009" s="323" t="str">
        <f ca="1" t="shared" si="17"/>
        <v/>
      </c>
    </row>
    <row r="1010" customHeight="1" spans="1:9">
      <c r="A1010" s="318" t="str">
        <f ca="1">IF(AND(G1010&lt;&gt;"",G1010&gt;0),MAX(A$3:A1009,MAX(转付款存档!A:A))+1,"")</f>
        <v/>
      </c>
      <c r="B1010" s="319" t="s">
        <v>96</v>
      </c>
      <c r="C1010" s="319" t="s">
        <v>96</v>
      </c>
      <c r="D1010" s="320" t="str">
        <f ca="1">IF(B1010&lt;&gt;"",IF(COUNTIF(账户资料!A:A,B1010)=1,IF(B1010="",0,VLOOKUP(B1010,账户资料!A:B,2,FALSE)),"无此账户编码请备案后录入!"),"")</f>
        <v/>
      </c>
      <c r="E1010" s="321" t="str">
        <f ca="1">IF(COUNTIF(账户资料!A:A,B1010)=1,IF(B1010="",0,VLOOKUP(B1010,账户资料!A:C,3,FALSE)),"")</f>
        <v/>
      </c>
      <c r="F1010" s="319" t="s">
        <v>96</v>
      </c>
      <c r="G1010" s="322"/>
      <c r="H1010" s="322"/>
      <c r="I1010" s="323" t="str">
        <f ca="1" t="shared" si="17"/>
        <v/>
      </c>
    </row>
    <row r="1011" customHeight="1" spans="1:9">
      <c r="A1011" s="318" t="str">
        <f ca="1">IF(AND(G1011&lt;&gt;"",G1011&gt;0),MAX(A$3:A1010,MAX(转付款存档!A:A))+1,"")</f>
        <v/>
      </c>
      <c r="B1011" s="319" t="s">
        <v>96</v>
      </c>
      <c r="C1011" s="319" t="s">
        <v>96</v>
      </c>
      <c r="D1011" s="320" t="str">
        <f ca="1">IF(B1011&lt;&gt;"",IF(COUNTIF(账户资料!A:A,B1011)=1,IF(B1011="",0,VLOOKUP(B1011,账户资料!A:B,2,FALSE)),"无此账户编码请备案后录入!"),"")</f>
        <v/>
      </c>
      <c r="E1011" s="321" t="str">
        <f ca="1">IF(COUNTIF(账户资料!A:A,B1011)=1,IF(B1011="",0,VLOOKUP(B1011,账户资料!A:C,3,FALSE)),"")</f>
        <v/>
      </c>
      <c r="F1011" s="319" t="s">
        <v>96</v>
      </c>
      <c r="G1011" s="322"/>
      <c r="H1011" s="322"/>
      <c r="I1011" s="323" t="str">
        <f ca="1" t="shared" si="17"/>
        <v/>
      </c>
    </row>
    <row r="1012" customHeight="1" spans="1:9">
      <c r="A1012" s="318" t="str">
        <f ca="1">IF(AND(G1012&lt;&gt;"",G1012&gt;0),MAX(A$3:A1011,MAX(转付款存档!A:A))+1,"")</f>
        <v/>
      </c>
      <c r="B1012" s="319" t="s">
        <v>96</v>
      </c>
      <c r="C1012" s="319" t="s">
        <v>96</v>
      </c>
      <c r="D1012" s="320" t="str">
        <f ca="1">IF(B1012&lt;&gt;"",IF(COUNTIF(账户资料!A:A,B1012)=1,IF(B1012="",0,VLOOKUP(B1012,账户资料!A:B,2,FALSE)),"无此账户编码请备案后录入!"),"")</f>
        <v/>
      </c>
      <c r="E1012" s="321" t="str">
        <f ca="1">IF(COUNTIF(账户资料!A:A,B1012)=1,IF(B1012="",0,VLOOKUP(B1012,账户资料!A:C,3,FALSE)),"")</f>
        <v/>
      </c>
      <c r="F1012" s="319" t="s">
        <v>96</v>
      </c>
      <c r="G1012" s="322"/>
      <c r="H1012" s="322"/>
      <c r="I1012" s="323" t="str">
        <f ca="1" t="shared" si="17"/>
        <v/>
      </c>
    </row>
    <row r="1013" customHeight="1" spans="1:9">
      <c r="A1013" s="318" t="str">
        <f ca="1">IF(AND(G1013&lt;&gt;"",G1013&gt;0),MAX(A$3:A1012,MAX(转付款存档!A:A))+1,"")</f>
        <v/>
      </c>
      <c r="B1013" s="319" t="s">
        <v>96</v>
      </c>
      <c r="C1013" s="319" t="s">
        <v>96</v>
      </c>
      <c r="D1013" s="320" t="str">
        <f ca="1">IF(B1013&lt;&gt;"",IF(COUNTIF(账户资料!A:A,B1013)=1,IF(B1013="",0,VLOOKUP(B1013,账户资料!A:B,2,FALSE)),"无此账户编码请备案后录入!"),"")</f>
        <v/>
      </c>
      <c r="E1013" s="321" t="str">
        <f ca="1">IF(COUNTIF(账户资料!A:A,B1013)=1,IF(B1013="",0,VLOOKUP(B1013,账户资料!A:C,3,FALSE)),"")</f>
        <v/>
      </c>
      <c r="F1013" s="319" t="s">
        <v>96</v>
      </c>
      <c r="G1013" s="322"/>
      <c r="H1013" s="322"/>
      <c r="I1013" s="323" t="str">
        <f ca="1" t="shared" si="17"/>
        <v/>
      </c>
    </row>
    <row r="1014" customHeight="1" spans="1:9">
      <c r="A1014" s="318" t="str">
        <f ca="1">IF(AND(G1014&lt;&gt;"",G1014&gt;0),MAX(A$3:A1013,MAX(转付款存档!A:A))+1,"")</f>
        <v/>
      </c>
      <c r="B1014" s="319" t="s">
        <v>96</v>
      </c>
      <c r="C1014" s="319" t="s">
        <v>96</v>
      </c>
      <c r="D1014" s="320" t="str">
        <f ca="1">IF(B1014&lt;&gt;"",IF(COUNTIF(账户资料!A:A,B1014)=1,IF(B1014="",0,VLOOKUP(B1014,账户资料!A:B,2,FALSE)),"无此账户编码请备案后录入!"),"")</f>
        <v/>
      </c>
      <c r="E1014" s="321" t="str">
        <f ca="1">IF(COUNTIF(账户资料!A:A,B1014)=1,IF(B1014="",0,VLOOKUP(B1014,账户资料!A:C,3,FALSE)),"")</f>
        <v/>
      </c>
      <c r="F1014" s="319" t="s">
        <v>96</v>
      </c>
      <c r="G1014" s="322"/>
      <c r="H1014" s="322"/>
      <c r="I1014" s="323" t="str">
        <f ca="1" t="shared" si="17"/>
        <v/>
      </c>
    </row>
    <row r="1015" customHeight="1" spans="1:9">
      <c r="A1015" s="318" t="str">
        <f ca="1">IF(AND(G1015&lt;&gt;"",G1015&gt;0),MAX(A$3:A1014,MAX(转付款存档!A:A))+1,"")</f>
        <v/>
      </c>
      <c r="B1015" s="319" t="s">
        <v>96</v>
      </c>
      <c r="C1015" s="319" t="s">
        <v>96</v>
      </c>
      <c r="D1015" s="320" t="str">
        <f ca="1">IF(B1015&lt;&gt;"",IF(COUNTIF(账户资料!A:A,B1015)=1,IF(B1015="",0,VLOOKUP(B1015,账户资料!A:B,2,FALSE)),"无此账户编码请备案后录入!"),"")</f>
        <v/>
      </c>
      <c r="E1015" s="321" t="str">
        <f ca="1">IF(COUNTIF(账户资料!A:A,B1015)=1,IF(B1015="",0,VLOOKUP(B1015,账户资料!A:C,3,FALSE)),"")</f>
        <v/>
      </c>
      <c r="F1015" s="319" t="s">
        <v>96</v>
      </c>
      <c r="G1015" s="322"/>
      <c r="H1015" s="322"/>
      <c r="I1015" s="323" t="str">
        <f ca="1" t="shared" si="17"/>
        <v/>
      </c>
    </row>
    <row r="1016" customHeight="1" spans="1:9">
      <c r="A1016" s="318" t="str">
        <f ca="1">IF(AND(G1016&lt;&gt;"",G1016&gt;0),MAX(A$3:A1015,MAX(转付款存档!A:A))+1,"")</f>
        <v/>
      </c>
      <c r="B1016" s="319" t="s">
        <v>96</v>
      </c>
      <c r="C1016" s="319" t="s">
        <v>96</v>
      </c>
      <c r="D1016" s="320" t="str">
        <f ca="1">IF(B1016&lt;&gt;"",IF(COUNTIF(账户资料!A:A,B1016)=1,IF(B1016="",0,VLOOKUP(B1016,账户资料!A:B,2,FALSE)),"无此账户编码请备案后录入!"),"")</f>
        <v/>
      </c>
      <c r="E1016" s="321" t="str">
        <f ca="1">IF(COUNTIF(账户资料!A:A,B1016)=1,IF(B1016="",0,VLOOKUP(B1016,账户资料!A:C,3,FALSE)),"")</f>
        <v/>
      </c>
      <c r="F1016" s="319" t="s">
        <v>96</v>
      </c>
      <c r="G1016" s="322"/>
      <c r="H1016" s="322"/>
      <c r="I1016" s="323" t="str">
        <f ca="1" t="shared" si="17"/>
        <v/>
      </c>
    </row>
    <row r="1017" customHeight="1" spans="1:9">
      <c r="A1017" s="318" t="str">
        <f ca="1">IF(AND(G1017&lt;&gt;"",G1017&gt;0),MAX(A$3:A1016,MAX(转付款存档!A:A))+1,"")</f>
        <v/>
      </c>
      <c r="B1017" s="319" t="s">
        <v>96</v>
      </c>
      <c r="C1017" s="319" t="s">
        <v>96</v>
      </c>
      <c r="D1017" s="320" t="str">
        <f ca="1">IF(B1017&lt;&gt;"",IF(COUNTIF(账户资料!A:A,B1017)=1,IF(B1017="",0,VLOOKUP(B1017,账户资料!A:B,2,FALSE)),"无此账户编码请备案后录入!"),"")</f>
        <v/>
      </c>
      <c r="E1017" s="321" t="str">
        <f ca="1">IF(COUNTIF(账户资料!A:A,B1017)=1,IF(B1017="",0,VLOOKUP(B1017,账户资料!A:C,3,FALSE)),"")</f>
        <v/>
      </c>
      <c r="F1017" s="319" t="s">
        <v>96</v>
      </c>
      <c r="G1017" s="322"/>
      <c r="H1017" s="322"/>
      <c r="I1017" s="323" t="str">
        <f ca="1" t="shared" si="17"/>
        <v/>
      </c>
    </row>
    <row r="1018" customHeight="1" spans="1:9">
      <c r="A1018" s="318" t="str">
        <f ca="1">IF(AND(G1018&lt;&gt;"",G1018&gt;0),MAX(A$3:A1017,MAX(转付款存档!A:A))+1,"")</f>
        <v/>
      </c>
      <c r="B1018" s="319" t="s">
        <v>96</v>
      </c>
      <c r="C1018" s="319" t="s">
        <v>96</v>
      </c>
      <c r="D1018" s="320" t="str">
        <f ca="1">IF(B1018&lt;&gt;"",IF(COUNTIF(账户资料!A:A,B1018)=1,IF(B1018="",0,VLOOKUP(B1018,账户资料!A:B,2,FALSE)),"无此账户编码请备案后录入!"),"")</f>
        <v/>
      </c>
      <c r="E1018" s="321" t="str">
        <f ca="1">IF(COUNTIF(账户资料!A:A,B1018)=1,IF(B1018="",0,VLOOKUP(B1018,账户资料!A:C,3,FALSE)),"")</f>
        <v/>
      </c>
      <c r="F1018" s="319" t="s">
        <v>96</v>
      </c>
      <c r="G1018" s="322"/>
      <c r="H1018" s="322"/>
      <c r="I1018" s="323" t="str">
        <f ca="1" t="shared" si="17"/>
        <v/>
      </c>
    </row>
    <row r="1019" customHeight="1" spans="1:9">
      <c r="A1019" s="318" t="str">
        <f ca="1">IF(AND(G1019&lt;&gt;"",G1019&gt;0),MAX(A$3:A1018,MAX(转付款存档!A:A))+1,"")</f>
        <v/>
      </c>
      <c r="B1019" s="319" t="s">
        <v>96</v>
      </c>
      <c r="C1019" s="319" t="s">
        <v>96</v>
      </c>
      <c r="D1019" s="320" t="str">
        <f ca="1">IF(B1019&lt;&gt;"",IF(COUNTIF(账户资料!A:A,B1019)=1,IF(B1019="",0,VLOOKUP(B1019,账户资料!A:B,2,FALSE)),"无此账户编码请备案后录入!"),"")</f>
        <v/>
      </c>
      <c r="E1019" s="321" t="str">
        <f ca="1">IF(COUNTIF(账户资料!A:A,B1019)=1,IF(B1019="",0,VLOOKUP(B1019,账户资料!A:C,3,FALSE)),"")</f>
        <v/>
      </c>
      <c r="F1019" s="319" t="s">
        <v>96</v>
      </c>
      <c r="G1019" s="322"/>
      <c r="H1019" s="322"/>
      <c r="I1019" s="323" t="str">
        <f ca="1" t="shared" si="17"/>
        <v/>
      </c>
    </row>
    <row r="1020" customHeight="1" spans="1:9">
      <c r="A1020" s="318" t="str">
        <f ca="1">IF(AND(G1020&lt;&gt;"",G1020&gt;0),MAX(A$3:A1019,MAX(转付款存档!A:A))+1,"")</f>
        <v/>
      </c>
      <c r="B1020" s="319" t="s">
        <v>96</v>
      </c>
      <c r="C1020" s="319" t="s">
        <v>96</v>
      </c>
      <c r="D1020" s="320" t="str">
        <f ca="1">IF(B1020&lt;&gt;"",IF(COUNTIF(账户资料!A:A,B1020)=1,IF(B1020="",0,VLOOKUP(B1020,账户资料!A:B,2,FALSE)),"无此账户编码请备案后录入!"),"")</f>
        <v/>
      </c>
      <c r="E1020" s="321" t="str">
        <f ca="1">IF(COUNTIF(账户资料!A:A,B1020)=1,IF(B1020="",0,VLOOKUP(B1020,账户资料!A:C,3,FALSE)),"")</f>
        <v/>
      </c>
      <c r="F1020" s="319" t="s">
        <v>96</v>
      </c>
      <c r="G1020" s="322"/>
      <c r="H1020" s="322"/>
      <c r="I1020" s="323" t="str">
        <f ca="1" t="shared" si="17"/>
        <v/>
      </c>
    </row>
    <row r="1021" customHeight="1" spans="1:9">
      <c r="A1021" s="318" t="str">
        <f ca="1">IF(AND(G1021&lt;&gt;"",G1021&gt;0),MAX(A$3:A1020,MAX(转付款存档!A:A))+1,"")</f>
        <v/>
      </c>
      <c r="B1021" s="319" t="s">
        <v>96</v>
      </c>
      <c r="C1021" s="319" t="s">
        <v>96</v>
      </c>
      <c r="D1021" s="320" t="str">
        <f ca="1">IF(B1021&lt;&gt;"",IF(COUNTIF(账户资料!A:A,B1021)=1,IF(B1021="",0,VLOOKUP(B1021,账户资料!A:B,2,FALSE)),"无此账户编码请备案后录入!"),"")</f>
        <v/>
      </c>
      <c r="E1021" s="321" t="str">
        <f ca="1">IF(COUNTIF(账户资料!A:A,B1021)=1,IF(B1021="",0,VLOOKUP(B1021,账户资料!A:C,3,FALSE)),"")</f>
        <v/>
      </c>
      <c r="F1021" s="319" t="s">
        <v>96</v>
      </c>
      <c r="G1021" s="322"/>
      <c r="H1021" s="322"/>
      <c r="I1021" s="323" t="str">
        <f ca="1" t="shared" si="17"/>
        <v/>
      </c>
    </row>
    <row r="1022" customHeight="1" spans="1:9">
      <c r="A1022" s="318" t="str">
        <f ca="1">IF(AND(G1022&lt;&gt;"",G1022&gt;0),MAX(A$3:A1021,MAX(转付款存档!A:A))+1,"")</f>
        <v/>
      </c>
      <c r="B1022" s="319" t="s">
        <v>96</v>
      </c>
      <c r="C1022" s="319" t="s">
        <v>96</v>
      </c>
      <c r="D1022" s="320" t="str">
        <f ca="1">IF(B1022&lt;&gt;"",IF(COUNTIF(账户资料!A:A,B1022)=1,IF(B1022="",0,VLOOKUP(B1022,账户资料!A:B,2,FALSE)),"无此账户编码请备案后录入!"),"")</f>
        <v/>
      </c>
      <c r="E1022" s="321" t="str">
        <f ca="1">IF(COUNTIF(账户资料!A:A,B1022)=1,IF(B1022="",0,VLOOKUP(B1022,账户资料!A:C,3,FALSE)),"")</f>
        <v/>
      </c>
      <c r="F1022" s="319" t="s">
        <v>96</v>
      </c>
      <c r="G1022" s="322"/>
      <c r="H1022" s="322"/>
      <c r="I1022" s="323" t="str">
        <f ca="1" t="shared" si="17"/>
        <v/>
      </c>
    </row>
    <row r="1023" customHeight="1" spans="1:9">
      <c r="A1023" s="318" t="str">
        <f ca="1">IF(AND(G1023&lt;&gt;"",G1023&gt;0),MAX(A$3:A1022,MAX(转付款存档!A:A))+1,"")</f>
        <v/>
      </c>
      <c r="B1023" s="319" t="s">
        <v>96</v>
      </c>
      <c r="C1023" s="319" t="s">
        <v>96</v>
      </c>
      <c r="D1023" s="320" t="str">
        <f ca="1">IF(B1023&lt;&gt;"",IF(COUNTIF(账户资料!A:A,B1023)=1,IF(B1023="",0,VLOOKUP(B1023,账户资料!A:B,2,FALSE)),"无此账户编码请备案后录入!"),"")</f>
        <v/>
      </c>
      <c r="E1023" s="321" t="str">
        <f ca="1">IF(COUNTIF(账户资料!A:A,B1023)=1,IF(B1023="",0,VLOOKUP(B1023,账户资料!A:C,3,FALSE)),"")</f>
        <v/>
      </c>
      <c r="F1023" s="319" t="s">
        <v>96</v>
      </c>
      <c r="G1023" s="322"/>
      <c r="H1023" s="322"/>
      <c r="I1023" s="323" t="str">
        <f ca="1" t="shared" si="17"/>
        <v/>
      </c>
    </row>
    <row r="1024" customHeight="1" spans="1:9">
      <c r="A1024" s="318" t="str">
        <f ca="1">IF(AND(G1024&lt;&gt;"",G1024&gt;0),MAX(A$3:A1023,MAX(转付款存档!A:A))+1,"")</f>
        <v/>
      </c>
      <c r="B1024" s="319" t="s">
        <v>96</v>
      </c>
      <c r="C1024" s="319" t="s">
        <v>96</v>
      </c>
      <c r="D1024" s="320" t="str">
        <f ca="1">IF(B1024&lt;&gt;"",IF(COUNTIF(账户资料!A:A,B1024)=1,IF(B1024="",0,VLOOKUP(B1024,账户资料!A:B,2,FALSE)),"无此账户编码请备案后录入!"),"")</f>
        <v/>
      </c>
      <c r="E1024" s="321" t="str">
        <f ca="1">IF(COUNTIF(账户资料!A:A,B1024)=1,IF(B1024="",0,VLOOKUP(B1024,账户资料!A:C,3,FALSE)),"")</f>
        <v/>
      </c>
      <c r="F1024" s="319" t="s">
        <v>96</v>
      </c>
      <c r="G1024" s="322"/>
      <c r="H1024" s="322"/>
      <c r="I1024" s="323" t="str">
        <f ca="1" t="shared" si="17"/>
        <v/>
      </c>
    </row>
    <row r="1025" customHeight="1" spans="1:9">
      <c r="A1025" s="318" t="str">
        <f ca="1">IF(AND(G1025&lt;&gt;"",G1025&gt;0),MAX(A$3:A1024,MAX(转付款存档!A:A))+1,"")</f>
        <v/>
      </c>
      <c r="B1025" s="319" t="s">
        <v>96</v>
      </c>
      <c r="C1025" s="319" t="s">
        <v>96</v>
      </c>
      <c r="D1025" s="320" t="str">
        <f ca="1">IF(B1025&lt;&gt;"",IF(COUNTIF(账户资料!A:A,B1025)=1,IF(B1025="",0,VLOOKUP(B1025,账户资料!A:B,2,FALSE)),"无此账户编码请备案后录入!"),"")</f>
        <v/>
      </c>
      <c r="E1025" s="321" t="str">
        <f ca="1">IF(COUNTIF(账户资料!A:A,B1025)=1,IF(B1025="",0,VLOOKUP(B1025,账户资料!A:C,3,FALSE)),"")</f>
        <v/>
      </c>
      <c r="F1025" s="319" t="s">
        <v>96</v>
      </c>
      <c r="G1025" s="322"/>
      <c r="H1025" s="322"/>
      <c r="I1025" s="323" t="str">
        <f ca="1" t="shared" si="17"/>
        <v/>
      </c>
    </row>
    <row r="1026" customHeight="1" spans="1:9">
      <c r="A1026" s="318" t="str">
        <f ca="1">IF(AND(G1026&lt;&gt;"",G1026&gt;0),MAX(A$3:A1025,MAX(转付款存档!A:A))+1,"")</f>
        <v/>
      </c>
      <c r="B1026" s="319" t="s">
        <v>96</v>
      </c>
      <c r="C1026" s="319" t="s">
        <v>96</v>
      </c>
      <c r="D1026" s="320" t="str">
        <f ca="1">IF(B1026&lt;&gt;"",IF(COUNTIF(账户资料!A:A,B1026)=1,IF(B1026="",0,VLOOKUP(B1026,账户资料!A:B,2,FALSE)),"无此账户编码请备案后录入!"),"")</f>
        <v/>
      </c>
      <c r="E1026" s="321" t="str">
        <f ca="1">IF(COUNTIF(账户资料!A:A,B1026)=1,IF(B1026="",0,VLOOKUP(B1026,账户资料!A:C,3,FALSE)),"")</f>
        <v/>
      </c>
      <c r="F1026" s="319" t="s">
        <v>96</v>
      </c>
      <c r="G1026" s="322"/>
      <c r="H1026" s="322"/>
      <c r="I1026" s="323" t="str">
        <f ca="1" t="shared" si="17"/>
        <v/>
      </c>
    </row>
    <row r="1027" customHeight="1" spans="1:9">
      <c r="A1027" s="318" t="str">
        <f ca="1">IF(AND(G1027&lt;&gt;"",G1027&gt;0),MAX(A$3:A1026,MAX(转付款存档!A:A))+1,"")</f>
        <v/>
      </c>
      <c r="B1027" s="319" t="s">
        <v>96</v>
      </c>
      <c r="C1027" s="319" t="s">
        <v>96</v>
      </c>
      <c r="D1027" s="320" t="str">
        <f ca="1">IF(B1027&lt;&gt;"",IF(COUNTIF(账户资料!A:A,B1027)=1,IF(B1027="",0,VLOOKUP(B1027,账户资料!A:B,2,FALSE)),"无此账户编码请备案后录入!"),"")</f>
        <v/>
      </c>
      <c r="E1027" s="321" t="str">
        <f ca="1">IF(COUNTIF(账户资料!A:A,B1027)=1,IF(B1027="",0,VLOOKUP(B1027,账户资料!A:C,3,FALSE)),"")</f>
        <v/>
      </c>
      <c r="F1027" s="319" t="s">
        <v>96</v>
      </c>
      <c r="G1027" s="322"/>
      <c r="H1027" s="322"/>
      <c r="I1027" s="323" t="str">
        <f ca="1" t="shared" si="17"/>
        <v/>
      </c>
    </row>
    <row r="1028" customHeight="1" spans="1:9">
      <c r="A1028" s="318" t="str">
        <f ca="1">IF(AND(G1028&lt;&gt;"",G1028&gt;0),MAX(A$3:A1027,MAX(转付款存档!A:A))+1,"")</f>
        <v/>
      </c>
      <c r="B1028" s="319" t="s">
        <v>96</v>
      </c>
      <c r="C1028" s="319" t="s">
        <v>96</v>
      </c>
      <c r="D1028" s="320" t="str">
        <f ca="1">IF(B1028&lt;&gt;"",IF(COUNTIF(账户资料!A:A,B1028)=1,IF(B1028="",0,VLOOKUP(B1028,账户资料!A:B,2,FALSE)),"无此账户编码请备案后录入!"),"")</f>
        <v/>
      </c>
      <c r="E1028" s="321" t="str">
        <f ca="1">IF(COUNTIF(账户资料!A:A,B1028)=1,IF(B1028="",0,VLOOKUP(B1028,账户资料!A:C,3,FALSE)),"")</f>
        <v/>
      </c>
      <c r="F1028" s="319" t="s">
        <v>96</v>
      </c>
      <c r="G1028" s="322"/>
      <c r="H1028" s="322"/>
      <c r="I1028" s="323" t="str">
        <f ca="1" t="shared" si="17"/>
        <v/>
      </c>
    </row>
    <row r="1029" customHeight="1" spans="1:9">
      <c r="A1029" s="318" t="str">
        <f ca="1">IF(AND(G1029&lt;&gt;"",G1029&gt;0),MAX(A$3:A1028,MAX(转付款存档!A:A))+1,"")</f>
        <v/>
      </c>
      <c r="B1029" s="319" t="s">
        <v>96</v>
      </c>
      <c r="C1029" s="319" t="s">
        <v>96</v>
      </c>
      <c r="D1029" s="320" t="str">
        <f ca="1">IF(B1029&lt;&gt;"",IF(COUNTIF(账户资料!A:A,B1029)=1,IF(B1029="",0,VLOOKUP(B1029,账户资料!A:B,2,FALSE)),"无此账户编码请备案后录入!"),"")</f>
        <v/>
      </c>
      <c r="E1029" s="321" t="str">
        <f ca="1">IF(COUNTIF(账户资料!A:A,B1029)=1,IF(B1029="",0,VLOOKUP(B1029,账户资料!A:C,3,FALSE)),"")</f>
        <v/>
      </c>
      <c r="F1029" s="319" t="s">
        <v>96</v>
      </c>
      <c r="G1029" s="322"/>
      <c r="H1029" s="322"/>
      <c r="I1029" s="323" t="str">
        <f ca="1" t="shared" si="17"/>
        <v/>
      </c>
    </row>
    <row r="1030" customHeight="1" spans="1:9">
      <c r="A1030" s="318" t="str">
        <f ca="1">IF(AND(G1030&lt;&gt;"",G1030&gt;0),MAX(A$3:A1029,MAX(转付款存档!A:A))+1,"")</f>
        <v/>
      </c>
      <c r="B1030" s="319" t="s">
        <v>96</v>
      </c>
      <c r="C1030" s="319" t="s">
        <v>96</v>
      </c>
      <c r="D1030" s="320" t="str">
        <f ca="1">IF(B1030&lt;&gt;"",IF(COUNTIF(账户资料!A:A,B1030)=1,IF(B1030="",0,VLOOKUP(B1030,账户资料!A:B,2,FALSE)),"无此账户编码请备案后录入!"),"")</f>
        <v/>
      </c>
      <c r="E1030" s="321" t="str">
        <f ca="1">IF(COUNTIF(账户资料!A:A,B1030)=1,IF(B1030="",0,VLOOKUP(B1030,账户资料!A:C,3,FALSE)),"")</f>
        <v/>
      </c>
      <c r="F1030" s="319" t="s">
        <v>96</v>
      </c>
      <c r="G1030" s="322"/>
      <c r="H1030" s="322"/>
      <c r="I1030" s="323" t="str">
        <f ca="1" t="shared" si="17"/>
        <v/>
      </c>
    </row>
    <row r="1031" customHeight="1" spans="1:9">
      <c r="A1031" s="318" t="str">
        <f ca="1">IF(AND(G1031&lt;&gt;"",G1031&gt;0),MAX(A$3:A1030,MAX(转付款存档!A:A))+1,"")</f>
        <v/>
      </c>
      <c r="B1031" s="319" t="s">
        <v>96</v>
      </c>
      <c r="C1031" s="319" t="s">
        <v>96</v>
      </c>
      <c r="D1031" s="320" t="str">
        <f ca="1">IF(B1031&lt;&gt;"",IF(COUNTIF(账户资料!A:A,B1031)=1,IF(B1031="",0,VLOOKUP(B1031,账户资料!A:B,2,FALSE)),"无此账户编码请备案后录入!"),"")</f>
        <v/>
      </c>
      <c r="E1031" s="321" t="str">
        <f ca="1">IF(COUNTIF(账户资料!A:A,B1031)=1,IF(B1031="",0,VLOOKUP(B1031,账户资料!A:C,3,FALSE)),"")</f>
        <v/>
      </c>
      <c r="F1031" s="319" t="s">
        <v>96</v>
      </c>
      <c r="G1031" s="322"/>
      <c r="H1031" s="322"/>
      <c r="I1031" s="323" t="str">
        <f ca="1" t="shared" si="17"/>
        <v/>
      </c>
    </row>
    <row r="1032" customHeight="1" spans="1:9">
      <c r="A1032" s="318" t="str">
        <f ca="1">IF(AND(G1032&lt;&gt;"",G1032&gt;0),MAX(A$3:A1031,MAX(转付款存档!A:A))+1,"")</f>
        <v/>
      </c>
      <c r="B1032" s="319" t="s">
        <v>96</v>
      </c>
      <c r="C1032" s="319" t="s">
        <v>96</v>
      </c>
      <c r="D1032" s="320" t="str">
        <f ca="1">IF(B1032&lt;&gt;"",IF(COUNTIF(账户资料!A:A,B1032)=1,IF(B1032="",0,VLOOKUP(B1032,账户资料!A:B,2,FALSE)),"无此账户编码请备案后录入!"),"")</f>
        <v/>
      </c>
      <c r="E1032" s="321" t="str">
        <f ca="1">IF(COUNTIF(账户资料!A:A,B1032)=1,IF(B1032="",0,VLOOKUP(B1032,账户资料!A:C,3,FALSE)),"")</f>
        <v/>
      </c>
      <c r="F1032" s="319" t="s">
        <v>96</v>
      </c>
      <c r="G1032" s="322"/>
      <c r="H1032" s="322"/>
      <c r="I1032" s="323" t="str">
        <f ca="1" t="shared" si="17"/>
        <v/>
      </c>
    </row>
    <row r="1033" customHeight="1" spans="1:9">
      <c r="A1033" s="318" t="str">
        <f ca="1">IF(AND(G1033&lt;&gt;"",G1033&gt;0),MAX(A$3:A1032,MAX(转付款存档!A:A))+1,"")</f>
        <v/>
      </c>
      <c r="B1033" s="319" t="s">
        <v>96</v>
      </c>
      <c r="C1033" s="319" t="s">
        <v>96</v>
      </c>
      <c r="D1033" s="320" t="str">
        <f ca="1">IF(B1033&lt;&gt;"",IF(COUNTIF(账户资料!A:A,B1033)=1,IF(B1033="",0,VLOOKUP(B1033,账户资料!A:B,2,FALSE)),"无此账户编码请备案后录入!"),"")</f>
        <v/>
      </c>
      <c r="E1033" s="321" t="str">
        <f ca="1">IF(COUNTIF(账户资料!A:A,B1033)=1,IF(B1033="",0,VLOOKUP(B1033,账户资料!A:C,3,FALSE)),"")</f>
        <v/>
      </c>
      <c r="F1033" s="319" t="s">
        <v>96</v>
      </c>
      <c r="G1033" s="322"/>
      <c r="H1033" s="322"/>
      <c r="I1033" s="323" t="str">
        <f ca="1" t="shared" si="17"/>
        <v/>
      </c>
    </row>
    <row r="1034" customHeight="1" spans="1:9">
      <c r="A1034" s="318" t="str">
        <f ca="1">IF(AND(G1034&lt;&gt;"",G1034&gt;0),MAX(A$3:A1033,MAX(转付款存档!A:A))+1,"")</f>
        <v/>
      </c>
      <c r="B1034" s="319" t="s">
        <v>96</v>
      </c>
      <c r="C1034" s="319" t="s">
        <v>96</v>
      </c>
      <c r="D1034" s="320" t="str">
        <f ca="1">IF(B1034&lt;&gt;"",IF(COUNTIF(账户资料!A:A,B1034)=1,IF(B1034="",0,VLOOKUP(B1034,账户资料!A:B,2,FALSE)),"无此账户编码请备案后录入!"),"")</f>
        <v/>
      </c>
      <c r="E1034" s="321" t="str">
        <f ca="1">IF(COUNTIF(账户资料!A:A,B1034)=1,IF(B1034="",0,VLOOKUP(B1034,账户资料!A:C,3,FALSE)),"")</f>
        <v/>
      </c>
      <c r="F1034" s="319" t="s">
        <v>96</v>
      </c>
      <c r="G1034" s="322"/>
      <c r="H1034" s="322"/>
      <c r="I1034" s="323" t="str">
        <f ca="1" t="shared" si="17"/>
        <v/>
      </c>
    </row>
    <row r="1035" customHeight="1" spans="1:9">
      <c r="A1035" s="318" t="str">
        <f ca="1">IF(AND(G1035&lt;&gt;"",G1035&gt;0),MAX(A$3:A1034,MAX(转付款存档!A:A))+1,"")</f>
        <v/>
      </c>
      <c r="B1035" s="319" t="s">
        <v>96</v>
      </c>
      <c r="C1035" s="319" t="s">
        <v>96</v>
      </c>
      <c r="D1035" s="320" t="str">
        <f ca="1">IF(B1035&lt;&gt;"",IF(COUNTIF(账户资料!A:A,B1035)=1,IF(B1035="",0,VLOOKUP(B1035,账户资料!A:B,2,FALSE)),"无此账户编码请备案后录入!"),"")</f>
        <v/>
      </c>
      <c r="E1035" s="321" t="str">
        <f ca="1">IF(COUNTIF(账户资料!A:A,B1035)=1,IF(B1035="",0,VLOOKUP(B1035,账户资料!A:C,3,FALSE)),"")</f>
        <v/>
      </c>
      <c r="F1035" s="319" t="s">
        <v>96</v>
      </c>
      <c r="G1035" s="322"/>
      <c r="H1035" s="322"/>
      <c r="I1035" s="323" t="str">
        <f ca="1" t="shared" si="17"/>
        <v/>
      </c>
    </row>
    <row r="1036" customHeight="1" spans="1:9">
      <c r="A1036" s="318" t="str">
        <f ca="1">IF(AND(G1036&lt;&gt;"",G1036&gt;0),MAX(A$3:A1035,MAX(转付款存档!A:A))+1,"")</f>
        <v/>
      </c>
      <c r="B1036" s="319" t="s">
        <v>96</v>
      </c>
      <c r="C1036" s="319" t="s">
        <v>96</v>
      </c>
      <c r="D1036" s="320" t="str">
        <f ca="1">IF(B1036&lt;&gt;"",IF(COUNTIF(账户资料!A:A,B1036)=1,IF(B1036="",0,VLOOKUP(B1036,账户资料!A:B,2,FALSE)),"无此账户编码请备案后录入!"),"")</f>
        <v/>
      </c>
      <c r="E1036" s="321" t="str">
        <f ca="1">IF(COUNTIF(账户资料!A:A,B1036)=1,IF(B1036="",0,VLOOKUP(B1036,账户资料!A:C,3,FALSE)),"")</f>
        <v/>
      </c>
      <c r="F1036" s="319" t="s">
        <v>96</v>
      </c>
      <c r="G1036" s="322"/>
      <c r="H1036" s="322"/>
      <c r="I1036" s="323" t="str">
        <f ca="1" t="shared" si="17"/>
        <v/>
      </c>
    </row>
    <row r="1037" customHeight="1" spans="1:9">
      <c r="A1037" s="318" t="str">
        <f ca="1">IF(AND(G1037&lt;&gt;"",G1037&gt;0),MAX(A$3:A1036,MAX(转付款存档!A:A))+1,"")</f>
        <v/>
      </c>
      <c r="B1037" s="319" t="s">
        <v>96</v>
      </c>
      <c r="C1037" s="319" t="s">
        <v>96</v>
      </c>
      <c r="D1037" s="320" t="str">
        <f ca="1">IF(B1037&lt;&gt;"",IF(COUNTIF(账户资料!A:A,B1037)=1,IF(B1037="",0,VLOOKUP(B1037,账户资料!A:B,2,FALSE)),"无此账户编码请备案后录入!"),"")</f>
        <v/>
      </c>
      <c r="E1037" s="321" t="str">
        <f ca="1">IF(COUNTIF(账户资料!A:A,B1037)=1,IF(B1037="",0,VLOOKUP(B1037,账户资料!A:C,3,FALSE)),"")</f>
        <v/>
      </c>
      <c r="F1037" s="319" t="s">
        <v>96</v>
      </c>
      <c r="G1037" s="322"/>
      <c r="H1037" s="322"/>
      <c r="I1037" s="323" t="str">
        <f ca="1" t="shared" si="17"/>
        <v/>
      </c>
    </row>
    <row r="1038" customHeight="1" spans="1:9">
      <c r="A1038" s="318" t="str">
        <f ca="1">IF(AND(G1038&lt;&gt;"",G1038&gt;0),MAX(A$3:A1037,MAX(转付款存档!A:A))+1,"")</f>
        <v/>
      </c>
      <c r="B1038" s="319" t="s">
        <v>96</v>
      </c>
      <c r="C1038" s="319" t="s">
        <v>96</v>
      </c>
      <c r="D1038" s="320" t="str">
        <f ca="1">IF(B1038&lt;&gt;"",IF(COUNTIF(账户资料!A:A,B1038)=1,IF(B1038="",0,VLOOKUP(B1038,账户资料!A:B,2,FALSE)),"无此账户编码请备案后录入!"),"")</f>
        <v/>
      </c>
      <c r="E1038" s="321" t="str">
        <f ca="1">IF(COUNTIF(账户资料!A:A,B1038)=1,IF(B1038="",0,VLOOKUP(B1038,账户资料!A:C,3,FALSE)),"")</f>
        <v/>
      </c>
      <c r="F1038" s="319" t="s">
        <v>96</v>
      </c>
      <c r="G1038" s="322"/>
      <c r="H1038" s="322"/>
      <c r="I1038" s="323" t="str">
        <f ca="1" t="shared" si="17"/>
        <v/>
      </c>
    </row>
    <row r="1039" customHeight="1" spans="1:9">
      <c r="A1039" s="318" t="str">
        <f ca="1">IF(AND(G1039&lt;&gt;"",G1039&gt;0),MAX(A$3:A1038,MAX(转付款存档!A:A))+1,"")</f>
        <v/>
      </c>
      <c r="B1039" s="319" t="s">
        <v>96</v>
      </c>
      <c r="C1039" s="319" t="s">
        <v>96</v>
      </c>
      <c r="D1039" s="320" t="str">
        <f ca="1">IF(B1039&lt;&gt;"",IF(COUNTIF(账户资料!A:A,B1039)=1,IF(B1039="",0,VLOOKUP(B1039,账户资料!A:B,2,FALSE)),"无此账户编码请备案后录入!"),"")</f>
        <v/>
      </c>
      <c r="E1039" s="321" t="str">
        <f ca="1">IF(COUNTIF(账户资料!A:A,B1039)=1,IF(B1039="",0,VLOOKUP(B1039,账户资料!A:C,3,FALSE)),"")</f>
        <v/>
      </c>
      <c r="F1039" s="319" t="s">
        <v>96</v>
      </c>
      <c r="G1039" s="322"/>
      <c r="H1039" s="322"/>
      <c r="I1039" s="323" t="str">
        <f ca="1" t="shared" si="17"/>
        <v/>
      </c>
    </row>
    <row r="1040" customHeight="1" spans="1:9">
      <c r="A1040" s="318" t="str">
        <f ca="1">IF(AND(G1040&lt;&gt;"",G1040&gt;0),MAX(A$3:A1039,MAX(转付款存档!A:A))+1,"")</f>
        <v/>
      </c>
      <c r="B1040" s="319" t="s">
        <v>96</v>
      </c>
      <c r="C1040" s="319" t="s">
        <v>96</v>
      </c>
      <c r="D1040" s="320" t="str">
        <f ca="1">IF(B1040&lt;&gt;"",IF(COUNTIF(账户资料!A:A,B1040)=1,IF(B1040="",0,VLOOKUP(B1040,账户资料!A:B,2,FALSE)),"无此账户编码请备案后录入!"),"")</f>
        <v/>
      </c>
      <c r="E1040" s="321" t="str">
        <f ca="1">IF(COUNTIF(账户资料!A:A,B1040)=1,IF(B1040="",0,VLOOKUP(B1040,账户资料!A:C,3,FALSE)),"")</f>
        <v/>
      </c>
      <c r="F1040" s="319" t="s">
        <v>96</v>
      </c>
      <c r="G1040" s="322"/>
      <c r="H1040" s="322"/>
      <c r="I1040" s="323" t="str">
        <f ca="1" t="shared" si="17"/>
        <v/>
      </c>
    </row>
    <row r="1041" customHeight="1" spans="1:9">
      <c r="A1041" s="318" t="str">
        <f ca="1">IF(AND(G1041&lt;&gt;"",G1041&gt;0),MAX(A$3:A1040,MAX(转付款存档!A:A))+1,"")</f>
        <v/>
      </c>
      <c r="B1041" s="319" t="s">
        <v>96</v>
      </c>
      <c r="C1041" s="319" t="s">
        <v>96</v>
      </c>
      <c r="D1041" s="320" t="str">
        <f ca="1">IF(B1041&lt;&gt;"",IF(COUNTIF(账户资料!A:A,B1041)=1,IF(B1041="",0,VLOOKUP(B1041,账户资料!A:B,2,FALSE)),"无此账户编码请备案后录入!"),"")</f>
        <v/>
      </c>
      <c r="E1041" s="321" t="str">
        <f ca="1">IF(COUNTIF(账户资料!A:A,B1041)=1,IF(B1041="",0,VLOOKUP(B1041,账户资料!A:C,3,FALSE)),"")</f>
        <v/>
      </c>
      <c r="F1041" s="319" t="s">
        <v>96</v>
      </c>
      <c r="G1041" s="322"/>
      <c r="H1041" s="322"/>
      <c r="I1041" s="323" t="str">
        <f ca="1" t="shared" si="17"/>
        <v/>
      </c>
    </row>
    <row r="1042" customHeight="1" spans="1:9">
      <c r="A1042" s="318" t="str">
        <f ca="1">IF(AND(G1042&lt;&gt;"",G1042&gt;0),MAX(A$3:A1041,MAX(转付款存档!A:A))+1,"")</f>
        <v/>
      </c>
      <c r="B1042" s="319" t="s">
        <v>96</v>
      </c>
      <c r="C1042" s="319" t="s">
        <v>96</v>
      </c>
      <c r="D1042" s="320" t="str">
        <f ca="1">IF(B1042&lt;&gt;"",IF(COUNTIF(账户资料!A:A,B1042)=1,IF(B1042="",0,VLOOKUP(B1042,账户资料!A:B,2,FALSE)),"无此账户编码请备案后录入!"),"")</f>
        <v/>
      </c>
      <c r="E1042" s="321" t="str">
        <f ca="1">IF(COUNTIF(账户资料!A:A,B1042)=1,IF(B1042="",0,VLOOKUP(B1042,账户资料!A:C,3,FALSE)),"")</f>
        <v/>
      </c>
      <c r="F1042" s="319" t="s">
        <v>96</v>
      </c>
      <c r="G1042" s="322"/>
      <c r="H1042" s="322"/>
      <c r="I1042" s="323" t="str">
        <f ca="1" t="shared" ref="I1042:I1105" si="18">IF(ISBLANK(G1042),"",IF(I1042="",TEXT(NOW(),"yyyy-m-d"),I1042))</f>
        <v/>
      </c>
    </row>
    <row r="1043" customHeight="1" spans="1:9">
      <c r="A1043" s="318" t="str">
        <f ca="1">IF(AND(G1043&lt;&gt;"",G1043&gt;0),MAX(A$3:A1042,MAX(转付款存档!A:A))+1,"")</f>
        <v/>
      </c>
      <c r="B1043" s="319" t="s">
        <v>96</v>
      </c>
      <c r="C1043" s="319" t="s">
        <v>96</v>
      </c>
      <c r="D1043" s="320" t="str">
        <f ca="1">IF(B1043&lt;&gt;"",IF(COUNTIF(账户资料!A:A,B1043)=1,IF(B1043="",0,VLOOKUP(B1043,账户资料!A:B,2,FALSE)),"无此账户编码请备案后录入!"),"")</f>
        <v/>
      </c>
      <c r="E1043" s="321" t="str">
        <f ca="1">IF(COUNTIF(账户资料!A:A,B1043)=1,IF(B1043="",0,VLOOKUP(B1043,账户资料!A:C,3,FALSE)),"")</f>
        <v/>
      </c>
      <c r="F1043" s="319" t="s">
        <v>96</v>
      </c>
      <c r="G1043" s="322"/>
      <c r="H1043" s="322"/>
      <c r="I1043" s="323" t="str">
        <f ca="1" t="shared" si="18"/>
        <v/>
      </c>
    </row>
    <row r="1044" customHeight="1" spans="1:9">
      <c r="A1044" s="318" t="str">
        <f ca="1">IF(AND(G1044&lt;&gt;"",G1044&gt;0),MAX(A$3:A1043,MAX(转付款存档!A:A))+1,"")</f>
        <v/>
      </c>
      <c r="B1044" s="319" t="s">
        <v>96</v>
      </c>
      <c r="C1044" s="319" t="s">
        <v>96</v>
      </c>
      <c r="D1044" s="320" t="str">
        <f ca="1">IF(B1044&lt;&gt;"",IF(COUNTIF(账户资料!A:A,B1044)=1,IF(B1044="",0,VLOOKUP(B1044,账户资料!A:B,2,FALSE)),"无此账户编码请备案后录入!"),"")</f>
        <v/>
      </c>
      <c r="E1044" s="321" t="str">
        <f ca="1">IF(COUNTIF(账户资料!A:A,B1044)=1,IF(B1044="",0,VLOOKUP(B1044,账户资料!A:C,3,FALSE)),"")</f>
        <v/>
      </c>
      <c r="F1044" s="319" t="s">
        <v>96</v>
      </c>
      <c r="G1044" s="322"/>
      <c r="H1044" s="322"/>
      <c r="I1044" s="323" t="str">
        <f ca="1" t="shared" si="18"/>
        <v/>
      </c>
    </row>
    <row r="1045" customHeight="1" spans="1:9">
      <c r="A1045" s="318" t="str">
        <f ca="1">IF(AND(G1045&lt;&gt;"",G1045&gt;0),MAX(A$3:A1044,MAX(转付款存档!A:A))+1,"")</f>
        <v/>
      </c>
      <c r="B1045" s="319" t="s">
        <v>96</v>
      </c>
      <c r="C1045" s="319" t="s">
        <v>96</v>
      </c>
      <c r="D1045" s="320" t="str">
        <f ca="1">IF(B1045&lt;&gt;"",IF(COUNTIF(账户资料!A:A,B1045)=1,IF(B1045="",0,VLOOKUP(B1045,账户资料!A:B,2,FALSE)),"无此账户编码请备案后录入!"),"")</f>
        <v/>
      </c>
      <c r="E1045" s="321" t="str">
        <f ca="1">IF(COUNTIF(账户资料!A:A,B1045)=1,IF(B1045="",0,VLOOKUP(B1045,账户资料!A:C,3,FALSE)),"")</f>
        <v/>
      </c>
      <c r="F1045" s="319" t="s">
        <v>96</v>
      </c>
      <c r="G1045" s="322"/>
      <c r="H1045" s="322"/>
      <c r="I1045" s="323" t="str">
        <f ca="1" t="shared" si="18"/>
        <v/>
      </c>
    </row>
    <row r="1046" customHeight="1" spans="1:9">
      <c r="A1046" s="318" t="str">
        <f ca="1">IF(AND(G1046&lt;&gt;"",G1046&gt;0),MAX(A$3:A1045,MAX(转付款存档!A:A))+1,"")</f>
        <v/>
      </c>
      <c r="B1046" s="319" t="s">
        <v>96</v>
      </c>
      <c r="C1046" s="319" t="s">
        <v>96</v>
      </c>
      <c r="D1046" s="320" t="str">
        <f ca="1">IF(B1046&lt;&gt;"",IF(COUNTIF(账户资料!A:A,B1046)=1,IF(B1046="",0,VLOOKUP(B1046,账户资料!A:B,2,FALSE)),"无此账户编码请备案后录入!"),"")</f>
        <v/>
      </c>
      <c r="E1046" s="321" t="str">
        <f ca="1">IF(COUNTIF(账户资料!A:A,B1046)=1,IF(B1046="",0,VLOOKUP(B1046,账户资料!A:C,3,FALSE)),"")</f>
        <v/>
      </c>
      <c r="F1046" s="319" t="s">
        <v>96</v>
      </c>
      <c r="G1046" s="322"/>
      <c r="H1046" s="322"/>
      <c r="I1046" s="323" t="str">
        <f ca="1" t="shared" si="18"/>
        <v/>
      </c>
    </row>
    <row r="1047" customHeight="1" spans="1:9">
      <c r="A1047" s="318" t="str">
        <f ca="1">IF(AND(G1047&lt;&gt;"",G1047&gt;0),MAX(A$3:A1046,MAX(转付款存档!A:A))+1,"")</f>
        <v/>
      </c>
      <c r="B1047" s="319" t="s">
        <v>96</v>
      </c>
      <c r="C1047" s="319" t="s">
        <v>96</v>
      </c>
      <c r="D1047" s="320" t="str">
        <f ca="1">IF(B1047&lt;&gt;"",IF(COUNTIF(账户资料!A:A,B1047)=1,IF(B1047="",0,VLOOKUP(B1047,账户资料!A:B,2,FALSE)),"无此账户编码请备案后录入!"),"")</f>
        <v/>
      </c>
      <c r="E1047" s="321" t="str">
        <f ca="1">IF(COUNTIF(账户资料!A:A,B1047)=1,IF(B1047="",0,VLOOKUP(B1047,账户资料!A:C,3,FALSE)),"")</f>
        <v/>
      </c>
      <c r="F1047" s="319" t="s">
        <v>96</v>
      </c>
      <c r="G1047" s="322"/>
      <c r="H1047" s="322"/>
      <c r="I1047" s="323" t="str">
        <f ca="1" t="shared" si="18"/>
        <v/>
      </c>
    </row>
    <row r="1048" customHeight="1" spans="1:9">
      <c r="A1048" s="318" t="str">
        <f ca="1">IF(AND(G1048&lt;&gt;"",G1048&gt;0),MAX(A$3:A1047,MAX(转付款存档!A:A))+1,"")</f>
        <v/>
      </c>
      <c r="B1048" s="319" t="s">
        <v>96</v>
      </c>
      <c r="C1048" s="319" t="s">
        <v>96</v>
      </c>
      <c r="D1048" s="320" t="str">
        <f ca="1">IF(B1048&lt;&gt;"",IF(COUNTIF(账户资料!A:A,B1048)=1,IF(B1048="",0,VLOOKUP(B1048,账户资料!A:B,2,FALSE)),"无此账户编码请备案后录入!"),"")</f>
        <v/>
      </c>
      <c r="E1048" s="321" t="str">
        <f ca="1">IF(COUNTIF(账户资料!A:A,B1048)=1,IF(B1048="",0,VLOOKUP(B1048,账户资料!A:C,3,FALSE)),"")</f>
        <v/>
      </c>
      <c r="F1048" s="319" t="s">
        <v>96</v>
      </c>
      <c r="G1048" s="322"/>
      <c r="H1048" s="322"/>
      <c r="I1048" s="323" t="str">
        <f ca="1" t="shared" si="18"/>
        <v/>
      </c>
    </row>
    <row r="1049" customHeight="1" spans="1:9">
      <c r="A1049" s="318" t="str">
        <f ca="1">IF(AND(G1049&lt;&gt;"",G1049&gt;0),MAX(A$3:A1048,MAX(转付款存档!A:A))+1,"")</f>
        <v/>
      </c>
      <c r="B1049" s="319" t="s">
        <v>96</v>
      </c>
      <c r="C1049" s="319" t="s">
        <v>96</v>
      </c>
      <c r="D1049" s="320" t="str">
        <f ca="1">IF(B1049&lt;&gt;"",IF(COUNTIF(账户资料!A:A,B1049)=1,IF(B1049="",0,VLOOKUP(B1049,账户资料!A:B,2,FALSE)),"无此账户编码请备案后录入!"),"")</f>
        <v/>
      </c>
      <c r="E1049" s="321" t="str">
        <f ca="1">IF(COUNTIF(账户资料!A:A,B1049)=1,IF(B1049="",0,VLOOKUP(B1049,账户资料!A:C,3,FALSE)),"")</f>
        <v/>
      </c>
      <c r="F1049" s="319" t="s">
        <v>96</v>
      </c>
      <c r="G1049" s="322"/>
      <c r="H1049" s="322"/>
      <c r="I1049" s="323" t="str">
        <f ca="1" t="shared" si="18"/>
        <v/>
      </c>
    </row>
    <row r="1050" customHeight="1" spans="1:9">
      <c r="A1050" s="318" t="str">
        <f ca="1">IF(AND(G1050&lt;&gt;"",G1050&gt;0),MAX(A$3:A1049,MAX(转付款存档!A:A))+1,"")</f>
        <v/>
      </c>
      <c r="B1050" s="319" t="s">
        <v>96</v>
      </c>
      <c r="C1050" s="319" t="s">
        <v>96</v>
      </c>
      <c r="D1050" s="320" t="str">
        <f ca="1">IF(B1050&lt;&gt;"",IF(COUNTIF(账户资料!A:A,B1050)=1,IF(B1050="",0,VLOOKUP(B1050,账户资料!A:B,2,FALSE)),"无此账户编码请备案后录入!"),"")</f>
        <v/>
      </c>
      <c r="E1050" s="321" t="str">
        <f ca="1">IF(COUNTIF(账户资料!A:A,B1050)=1,IF(B1050="",0,VLOOKUP(B1050,账户资料!A:C,3,FALSE)),"")</f>
        <v/>
      </c>
      <c r="F1050" s="319" t="s">
        <v>96</v>
      </c>
      <c r="G1050" s="322"/>
      <c r="H1050" s="322"/>
      <c r="I1050" s="323" t="str">
        <f ca="1" t="shared" si="18"/>
        <v/>
      </c>
    </row>
    <row r="1051" customHeight="1" spans="1:9">
      <c r="A1051" s="318" t="str">
        <f ca="1">IF(AND(G1051&lt;&gt;"",G1051&gt;0),MAX(A$3:A1050,MAX(转付款存档!A:A))+1,"")</f>
        <v/>
      </c>
      <c r="B1051" s="319" t="s">
        <v>96</v>
      </c>
      <c r="C1051" s="319" t="s">
        <v>96</v>
      </c>
      <c r="D1051" s="320" t="str">
        <f ca="1">IF(B1051&lt;&gt;"",IF(COUNTIF(账户资料!A:A,B1051)=1,IF(B1051="",0,VLOOKUP(B1051,账户资料!A:B,2,FALSE)),"无此账户编码请备案后录入!"),"")</f>
        <v/>
      </c>
      <c r="E1051" s="321" t="str">
        <f ca="1">IF(COUNTIF(账户资料!A:A,B1051)=1,IF(B1051="",0,VLOOKUP(B1051,账户资料!A:C,3,FALSE)),"")</f>
        <v/>
      </c>
      <c r="F1051" s="319" t="s">
        <v>96</v>
      </c>
      <c r="G1051" s="322"/>
      <c r="H1051" s="322"/>
      <c r="I1051" s="323" t="str">
        <f ca="1" t="shared" si="18"/>
        <v/>
      </c>
    </row>
    <row r="1052" customHeight="1" spans="1:9">
      <c r="A1052" s="318" t="str">
        <f ca="1">IF(AND(G1052&lt;&gt;"",G1052&gt;0),MAX(A$3:A1051,MAX(转付款存档!A:A))+1,"")</f>
        <v/>
      </c>
      <c r="B1052" s="319" t="s">
        <v>96</v>
      </c>
      <c r="C1052" s="319" t="s">
        <v>96</v>
      </c>
      <c r="D1052" s="320" t="str">
        <f ca="1">IF(B1052&lt;&gt;"",IF(COUNTIF(账户资料!A:A,B1052)=1,IF(B1052="",0,VLOOKUP(B1052,账户资料!A:B,2,FALSE)),"无此账户编码请备案后录入!"),"")</f>
        <v/>
      </c>
      <c r="E1052" s="321" t="str">
        <f ca="1">IF(COUNTIF(账户资料!A:A,B1052)=1,IF(B1052="",0,VLOOKUP(B1052,账户资料!A:C,3,FALSE)),"")</f>
        <v/>
      </c>
      <c r="F1052" s="319" t="s">
        <v>96</v>
      </c>
      <c r="G1052" s="322"/>
      <c r="H1052" s="322"/>
      <c r="I1052" s="323" t="str">
        <f ca="1" t="shared" si="18"/>
        <v/>
      </c>
    </row>
    <row r="1053" customHeight="1" spans="1:9">
      <c r="A1053" s="318" t="str">
        <f ca="1">IF(AND(G1053&lt;&gt;"",G1053&gt;0),MAX(A$3:A1052,MAX(转付款存档!A:A))+1,"")</f>
        <v/>
      </c>
      <c r="B1053" s="319" t="s">
        <v>96</v>
      </c>
      <c r="C1053" s="319" t="s">
        <v>96</v>
      </c>
      <c r="D1053" s="320" t="str">
        <f ca="1">IF(B1053&lt;&gt;"",IF(COUNTIF(账户资料!A:A,B1053)=1,IF(B1053="",0,VLOOKUP(B1053,账户资料!A:B,2,FALSE)),"无此账户编码请备案后录入!"),"")</f>
        <v/>
      </c>
      <c r="E1053" s="321" t="str">
        <f ca="1">IF(COUNTIF(账户资料!A:A,B1053)=1,IF(B1053="",0,VLOOKUP(B1053,账户资料!A:C,3,FALSE)),"")</f>
        <v/>
      </c>
      <c r="F1053" s="319" t="s">
        <v>96</v>
      </c>
      <c r="G1053" s="322"/>
      <c r="H1053" s="322"/>
      <c r="I1053" s="323" t="str">
        <f ca="1" t="shared" si="18"/>
        <v/>
      </c>
    </row>
    <row r="1054" customHeight="1" spans="1:9">
      <c r="A1054" s="318" t="str">
        <f ca="1">IF(AND(G1054&lt;&gt;"",G1054&gt;0),MAX(A$3:A1053,MAX(转付款存档!A:A))+1,"")</f>
        <v/>
      </c>
      <c r="B1054" s="319" t="s">
        <v>96</v>
      </c>
      <c r="C1054" s="319" t="s">
        <v>96</v>
      </c>
      <c r="D1054" s="320" t="str">
        <f ca="1">IF(B1054&lt;&gt;"",IF(COUNTIF(账户资料!A:A,B1054)=1,IF(B1054="",0,VLOOKUP(B1054,账户资料!A:B,2,FALSE)),"无此账户编码请备案后录入!"),"")</f>
        <v/>
      </c>
      <c r="E1054" s="321" t="str">
        <f ca="1">IF(COUNTIF(账户资料!A:A,B1054)=1,IF(B1054="",0,VLOOKUP(B1054,账户资料!A:C,3,FALSE)),"")</f>
        <v/>
      </c>
      <c r="F1054" s="319" t="s">
        <v>96</v>
      </c>
      <c r="G1054" s="322"/>
      <c r="H1054" s="322"/>
      <c r="I1054" s="323" t="str">
        <f ca="1" t="shared" si="18"/>
        <v/>
      </c>
    </row>
    <row r="1055" customHeight="1" spans="1:9">
      <c r="A1055" s="318" t="str">
        <f ca="1">IF(AND(G1055&lt;&gt;"",G1055&gt;0),MAX(A$3:A1054,MAX(转付款存档!A:A))+1,"")</f>
        <v/>
      </c>
      <c r="B1055" s="319" t="s">
        <v>96</v>
      </c>
      <c r="C1055" s="319" t="s">
        <v>96</v>
      </c>
      <c r="D1055" s="320" t="str">
        <f ca="1">IF(B1055&lt;&gt;"",IF(COUNTIF(账户资料!A:A,B1055)=1,IF(B1055="",0,VLOOKUP(B1055,账户资料!A:B,2,FALSE)),"无此账户编码请备案后录入!"),"")</f>
        <v/>
      </c>
      <c r="E1055" s="321" t="str">
        <f ca="1">IF(COUNTIF(账户资料!A:A,B1055)=1,IF(B1055="",0,VLOOKUP(B1055,账户资料!A:C,3,FALSE)),"")</f>
        <v/>
      </c>
      <c r="F1055" s="319" t="s">
        <v>96</v>
      </c>
      <c r="G1055" s="322"/>
      <c r="H1055" s="322"/>
      <c r="I1055" s="323" t="str">
        <f ca="1" t="shared" si="18"/>
        <v/>
      </c>
    </row>
    <row r="1056" customHeight="1" spans="1:9">
      <c r="A1056" s="318" t="str">
        <f ca="1">IF(AND(G1056&lt;&gt;"",G1056&gt;0),MAX(A$3:A1055,MAX(转付款存档!A:A))+1,"")</f>
        <v/>
      </c>
      <c r="B1056" s="319" t="s">
        <v>96</v>
      </c>
      <c r="C1056" s="319" t="s">
        <v>96</v>
      </c>
      <c r="D1056" s="320" t="str">
        <f ca="1">IF(B1056&lt;&gt;"",IF(COUNTIF(账户资料!A:A,B1056)=1,IF(B1056="",0,VLOOKUP(B1056,账户资料!A:B,2,FALSE)),"无此账户编码请备案后录入!"),"")</f>
        <v/>
      </c>
      <c r="E1056" s="321" t="str">
        <f ca="1">IF(COUNTIF(账户资料!A:A,B1056)=1,IF(B1056="",0,VLOOKUP(B1056,账户资料!A:C,3,FALSE)),"")</f>
        <v/>
      </c>
      <c r="F1056" s="319" t="s">
        <v>96</v>
      </c>
      <c r="G1056" s="322"/>
      <c r="H1056" s="322"/>
      <c r="I1056" s="323" t="str">
        <f ca="1" t="shared" si="18"/>
        <v/>
      </c>
    </row>
    <row r="1057" customHeight="1" spans="1:9">
      <c r="A1057" s="318" t="str">
        <f ca="1">IF(AND(G1057&lt;&gt;"",G1057&gt;0),MAX(A$3:A1056,MAX(转付款存档!A:A))+1,"")</f>
        <v/>
      </c>
      <c r="B1057" s="319" t="s">
        <v>96</v>
      </c>
      <c r="C1057" s="319" t="s">
        <v>96</v>
      </c>
      <c r="D1057" s="320" t="str">
        <f ca="1">IF(B1057&lt;&gt;"",IF(COUNTIF(账户资料!A:A,B1057)=1,IF(B1057="",0,VLOOKUP(B1057,账户资料!A:B,2,FALSE)),"无此账户编码请备案后录入!"),"")</f>
        <v/>
      </c>
      <c r="E1057" s="321" t="str">
        <f ca="1">IF(COUNTIF(账户资料!A:A,B1057)=1,IF(B1057="",0,VLOOKUP(B1057,账户资料!A:C,3,FALSE)),"")</f>
        <v/>
      </c>
      <c r="F1057" s="319" t="s">
        <v>96</v>
      </c>
      <c r="G1057" s="322"/>
      <c r="H1057" s="322"/>
      <c r="I1057" s="323" t="str">
        <f ca="1" t="shared" si="18"/>
        <v/>
      </c>
    </row>
    <row r="1058" customHeight="1" spans="1:9">
      <c r="A1058" s="318" t="str">
        <f ca="1">IF(AND(G1058&lt;&gt;"",G1058&gt;0),MAX(A$3:A1057,MAX(转付款存档!A:A))+1,"")</f>
        <v/>
      </c>
      <c r="B1058" s="319" t="s">
        <v>96</v>
      </c>
      <c r="C1058" s="319" t="s">
        <v>96</v>
      </c>
      <c r="D1058" s="320" t="str">
        <f ca="1">IF(B1058&lt;&gt;"",IF(COUNTIF(账户资料!A:A,B1058)=1,IF(B1058="",0,VLOOKUP(B1058,账户资料!A:B,2,FALSE)),"无此账户编码请备案后录入!"),"")</f>
        <v/>
      </c>
      <c r="E1058" s="321" t="str">
        <f ca="1">IF(COUNTIF(账户资料!A:A,B1058)=1,IF(B1058="",0,VLOOKUP(B1058,账户资料!A:C,3,FALSE)),"")</f>
        <v/>
      </c>
      <c r="F1058" s="319" t="s">
        <v>96</v>
      </c>
      <c r="G1058" s="322"/>
      <c r="H1058" s="322"/>
      <c r="I1058" s="323" t="str">
        <f ca="1" t="shared" si="18"/>
        <v/>
      </c>
    </row>
    <row r="1059" customHeight="1" spans="1:9">
      <c r="A1059" s="318" t="str">
        <f ca="1">IF(AND(G1059&lt;&gt;"",G1059&gt;0),MAX(A$3:A1058,MAX(转付款存档!A:A))+1,"")</f>
        <v/>
      </c>
      <c r="B1059" s="319" t="s">
        <v>96</v>
      </c>
      <c r="C1059" s="319" t="s">
        <v>96</v>
      </c>
      <c r="D1059" s="320" t="str">
        <f ca="1">IF(B1059&lt;&gt;"",IF(COUNTIF(账户资料!A:A,B1059)=1,IF(B1059="",0,VLOOKUP(B1059,账户资料!A:B,2,FALSE)),"无此账户编码请备案后录入!"),"")</f>
        <v/>
      </c>
      <c r="E1059" s="321" t="str">
        <f ca="1">IF(COUNTIF(账户资料!A:A,B1059)=1,IF(B1059="",0,VLOOKUP(B1059,账户资料!A:C,3,FALSE)),"")</f>
        <v/>
      </c>
      <c r="F1059" s="319" t="s">
        <v>96</v>
      </c>
      <c r="G1059" s="322"/>
      <c r="H1059" s="322"/>
      <c r="I1059" s="323" t="str">
        <f ca="1" t="shared" si="18"/>
        <v/>
      </c>
    </row>
    <row r="1060" customHeight="1" spans="1:9">
      <c r="A1060" s="318" t="str">
        <f ca="1">IF(AND(G1060&lt;&gt;"",G1060&gt;0),MAX(A$3:A1059,MAX(转付款存档!A:A))+1,"")</f>
        <v/>
      </c>
      <c r="B1060" s="319" t="s">
        <v>96</v>
      </c>
      <c r="C1060" s="319" t="s">
        <v>96</v>
      </c>
      <c r="D1060" s="320" t="str">
        <f ca="1">IF(B1060&lt;&gt;"",IF(COUNTIF(账户资料!A:A,B1060)=1,IF(B1060="",0,VLOOKUP(B1060,账户资料!A:B,2,FALSE)),"无此账户编码请备案后录入!"),"")</f>
        <v/>
      </c>
      <c r="E1060" s="321" t="str">
        <f ca="1">IF(COUNTIF(账户资料!A:A,B1060)=1,IF(B1060="",0,VLOOKUP(B1060,账户资料!A:C,3,FALSE)),"")</f>
        <v/>
      </c>
      <c r="F1060" s="319" t="s">
        <v>96</v>
      </c>
      <c r="G1060" s="322"/>
      <c r="H1060" s="322"/>
      <c r="I1060" s="323" t="str">
        <f ca="1" t="shared" si="18"/>
        <v/>
      </c>
    </row>
    <row r="1061" customHeight="1" spans="1:9">
      <c r="A1061" s="318" t="str">
        <f ca="1">IF(AND(G1061&lt;&gt;"",G1061&gt;0),MAX(A$3:A1060,MAX(转付款存档!A:A))+1,"")</f>
        <v/>
      </c>
      <c r="B1061" s="319" t="s">
        <v>96</v>
      </c>
      <c r="C1061" s="319" t="s">
        <v>96</v>
      </c>
      <c r="D1061" s="320" t="str">
        <f ca="1">IF(B1061&lt;&gt;"",IF(COUNTIF(账户资料!A:A,B1061)=1,IF(B1061="",0,VLOOKUP(B1061,账户资料!A:B,2,FALSE)),"无此账户编码请备案后录入!"),"")</f>
        <v/>
      </c>
      <c r="E1061" s="321" t="str">
        <f ca="1">IF(COUNTIF(账户资料!A:A,B1061)=1,IF(B1061="",0,VLOOKUP(B1061,账户资料!A:C,3,FALSE)),"")</f>
        <v/>
      </c>
      <c r="F1061" s="319" t="s">
        <v>96</v>
      </c>
      <c r="G1061" s="322"/>
      <c r="H1061" s="322"/>
      <c r="I1061" s="323" t="str">
        <f ca="1" t="shared" si="18"/>
        <v/>
      </c>
    </row>
    <row r="1062" customHeight="1" spans="1:9">
      <c r="A1062" s="318" t="str">
        <f ca="1">IF(AND(G1062&lt;&gt;"",G1062&gt;0),MAX(A$3:A1061,MAX(转付款存档!A:A))+1,"")</f>
        <v/>
      </c>
      <c r="B1062" s="319" t="s">
        <v>96</v>
      </c>
      <c r="C1062" s="319" t="s">
        <v>96</v>
      </c>
      <c r="D1062" s="320" t="str">
        <f ca="1">IF(B1062&lt;&gt;"",IF(COUNTIF(账户资料!A:A,B1062)=1,IF(B1062="",0,VLOOKUP(B1062,账户资料!A:B,2,FALSE)),"无此账户编码请备案后录入!"),"")</f>
        <v/>
      </c>
      <c r="E1062" s="321" t="str">
        <f ca="1">IF(COUNTIF(账户资料!A:A,B1062)=1,IF(B1062="",0,VLOOKUP(B1062,账户资料!A:C,3,FALSE)),"")</f>
        <v/>
      </c>
      <c r="F1062" s="319" t="s">
        <v>96</v>
      </c>
      <c r="G1062" s="322"/>
      <c r="H1062" s="322"/>
      <c r="I1062" s="323" t="str">
        <f ca="1" t="shared" si="18"/>
        <v/>
      </c>
    </row>
    <row r="1063" customHeight="1" spans="1:9">
      <c r="A1063" s="318" t="str">
        <f ca="1">IF(AND(G1063&lt;&gt;"",G1063&gt;0),MAX(A$3:A1062,MAX(转付款存档!A:A))+1,"")</f>
        <v/>
      </c>
      <c r="B1063" s="319" t="s">
        <v>96</v>
      </c>
      <c r="C1063" s="319" t="s">
        <v>96</v>
      </c>
      <c r="D1063" s="320" t="str">
        <f ca="1">IF(B1063&lt;&gt;"",IF(COUNTIF(账户资料!A:A,B1063)=1,IF(B1063="",0,VLOOKUP(B1063,账户资料!A:B,2,FALSE)),"无此账户编码请备案后录入!"),"")</f>
        <v/>
      </c>
      <c r="E1063" s="321" t="str">
        <f ca="1">IF(COUNTIF(账户资料!A:A,B1063)=1,IF(B1063="",0,VLOOKUP(B1063,账户资料!A:C,3,FALSE)),"")</f>
        <v/>
      </c>
      <c r="F1063" s="319" t="s">
        <v>96</v>
      </c>
      <c r="G1063" s="322"/>
      <c r="H1063" s="322"/>
      <c r="I1063" s="323" t="str">
        <f ca="1" t="shared" si="18"/>
        <v/>
      </c>
    </row>
    <row r="1064" customHeight="1" spans="1:9">
      <c r="A1064" s="318" t="str">
        <f ca="1">IF(AND(G1064&lt;&gt;"",G1064&gt;0),MAX(A$3:A1063,MAX(转付款存档!A:A))+1,"")</f>
        <v/>
      </c>
      <c r="B1064" s="319" t="s">
        <v>96</v>
      </c>
      <c r="C1064" s="319" t="s">
        <v>96</v>
      </c>
      <c r="D1064" s="320" t="str">
        <f ca="1">IF(B1064&lt;&gt;"",IF(COUNTIF(账户资料!A:A,B1064)=1,IF(B1064="",0,VLOOKUP(B1064,账户资料!A:B,2,FALSE)),"无此账户编码请备案后录入!"),"")</f>
        <v/>
      </c>
      <c r="E1064" s="321" t="str">
        <f ca="1">IF(COUNTIF(账户资料!A:A,B1064)=1,IF(B1064="",0,VLOOKUP(B1064,账户资料!A:C,3,FALSE)),"")</f>
        <v/>
      </c>
      <c r="F1064" s="319" t="s">
        <v>96</v>
      </c>
      <c r="G1064" s="322"/>
      <c r="H1064" s="322"/>
      <c r="I1064" s="323" t="str">
        <f ca="1" t="shared" si="18"/>
        <v/>
      </c>
    </row>
    <row r="1065" customHeight="1" spans="1:9">
      <c r="A1065" s="318" t="str">
        <f ca="1">IF(AND(G1065&lt;&gt;"",G1065&gt;0),MAX(A$3:A1064,MAX(转付款存档!A:A))+1,"")</f>
        <v/>
      </c>
      <c r="B1065" s="319" t="s">
        <v>96</v>
      </c>
      <c r="C1065" s="319" t="s">
        <v>96</v>
      </c>
      <c r="D1065" s="320" t="str">
        <f ca="1">IF(B1065&lt;&gt;"",IF(COUNTIF(账户资料!A:A,B1065)=1,IF(B1065="",0,VLOOKUP(B1065,账户资料!A:B,2,FALSE)),"无此账户编码请备案后录入!"),"")</f>
        <v/>
      </c>
      <c r="E1065" s="321" t="str">
        <f ca="1">IF(COUNTIF(账户资料!A:A,B1065)=1,IF(B1065="",0,VLOOKUP(B1065,账户资料!A:C,3,FALSE)),"")</f>
        <v/>
      </c>
      <c r="F1065" s="319" t="s">
        <v>96</v>
      </c>
      <c r="G1065" s="322"/>
      <c r="H1065" s="322"/>
      <c r="I1065" s="323" t="str">
        <f ca="1" t="shared" si="18"/>
        <v/>
      </c>
    </row>
    <row r="1066" customHeight="1" spans="1:9">
      <c r="A1066" s="318" t="str">
        <f ca="1">IF(AND(G1066&lt;&gt;"",G1066&gt;0),MAX(A$3:A1065,MAX(转付款存档!A:A))+1,"")</f>
        <v/>
      </c>
      <c r="B1066" s="319" t="s">
        <v>96</v>
      </c>
      <c r="C1066" s="319" t="s">
        <v>96</v>
      </c>
      <c r="D1066" s="320" t="str">
        <f ca="1">IF(B1066&lt;&gt;"",IF(COUNTIF(账户资料!A:A,B1066)=1,IF(B1066="",0,VLOOKUP(B1066,账户资料!A:B,2,FALSE)),"无此账户编码请备案后录入!"),"")</f>
        <v/>
      </c>
      <c r="E1066" s="321" t="str">
        <f ca="1">IF(COUNTIF(账户资料!A:A,B1066)=1,IF(B1066="",0,VLOOKUP(B1066,账户资料!A:C,3,FALSE)),"")</f>
        <v/>
      </c>
      <c r="F1066" s="319" t="s">
        <v>96</v>
      </c>
      <c r="G1066" s="322"/>
      <c r="H1066" s="322"/>
      <c r="I1066" s="323" t="str">
        <f ca="1" t="shared" si="18"/>
        <v/>
      </c>
    </row>
    <row r="1067" customHeight="1" spans="1:9">
      <c r="A1067" s="318" t="str">
        <f ca="1">IF(AND(G1067&lt;&gt;"",G1067&gt;0),MAX(A$3:A1066,MAX(转付款存档!A:A))+1,"")</f>
        <v/>
      </c>
      <c r="B1067" s="319" t="s">
        <v>96</v>
      </c>
      <c r="C1067" s="319" t="s">
        <v>96</v>
      </c>
      <c r="D1067" s="320" t="str">
        <f ca="1">IF(B1067&lt;&gt;"",IF(COUNTIF(账户资料!A:A,B1067)=1,IF(B1067="",0,VLOOKUP(B1067,账户资料!A:B,2,FALSE)),"无此账户编码请备案后录入!"),"")</f>
        <v/>
      </c>
      <c r="E1067" s="321" t="str">
        <f ca="1">IF(COUNTIF(账户资料!A:A,B1067)=1,IF(B1067="",0,VLOOKUP(B1067,账户资料!A:C,3,FALSE)),"")</f>
        <v/>
      </c>
      <c r="F1067" s="319" t="s">
        <v>96</v>
      </c>
      <c r="G1067" s="322"/>
      <c r="H1067" s="322"/>
      <c r="I1067" s="323" t="str">
        <f ca="1" t="shared" si="18"/>
        <v/>
      </c>
    </row>
    <row r="1068" customHeight="1" spans="1:9">
      <c r="A1068" s="318" t="str">
        <f ca="1">IF(AND(G1068&lt;&gt;"",G1068&gt;0),MAX(A$3:A1067,MAX(转付款存档!A:A))+1,"")</f>
        <v/>
      </c>
      <c r="B1068" s="319" t="s">
        <v>96</v>
      </c>
      <c r="C1068" s="319" t="s">
        <v>96</v>
      </c>
      <c r="D1068" s="320" t="str">
        <f ca="1">IF(B1068&lt;&gt;"",IF(COUNTIF(账户资料!A:A,B1068)=1,IF(B1068="",0,VLOOKUP(B1068,账户资料!A:B,2,FALSE)),"无此账户编码请备案后录入!"),"")</f>
        <v/>
      </c>
      <c r="E1068" s="321" t="str">
        <f ca="1">IF(COUNTIF(账户资料!A:A,B1068)=1,IF(B1068="",0,VLOOKUP(B1068,账户资料!A:C,3,FALSE)),"")</f>
        <v/>
      </c>
      <c r="F1068" s="319" t="s">
        <v>96</v>
      </c>
      <c r="G1068" s="322"/>
      <c r="H1068" s="322"/>
      <c r="I1068" s="323" t="str">
        <f ca="1" t="shared" si="18"/>
        <v/>
      </c>
    </row>
    <row r="1069" customHeight="1" spans="1:9">
      <c r="A1069" s="318" t="str">
        <f ca="1">IF(AND(G1069&lt;&gt;"",G1069&gt;0),MAX(A$3:A1068,MAX(转付款存档!A:A))+1,"")</f>
        <v/>
      </c>
      <c r="B1069" s="319" t="s">
        <v>96</v>
      </c>
      <c r="C1069" s="319" t="s">
        <v>96</v>
      </c>
      <c r="D1069" s="320" t="str">
        <f ca="1">IF(B1069&lt;&gt;"",IF(COUNTIF(账户资料!A:A,B1069)=1,IF(B1069="",0,VLOOKUP(B1069,账户资料!A:B,2,FALSE)),"无此账户编码请备案后录入!"),"")</f>
        <v/>
      </c>
      <c r="E1069" s="321" t="str">
        <f ca="1">IF(COUNTIF(账户资料!A:A,B1069)=1,IF(B1069="",0,VLOOKUP(B1069,账户资料!A:C,3,FALSE)),"")</f>
        <v/>
      </c>
      <c r="F1069" s="319" t="s">
        <v>96</v>
      </c>
      <c r="G1069" s="322"/>
      <c r="H1069" s="322"/>
      <c r="I1069" s="323" t="str">
        <f ca="1" t="shared" si="18"/>
        <v/>
      </c>
    </row>
    <row r="1070" customHeight="1" spans="1:9">
      <c r="A1070" s="318" t="str">
        <f ca="1">IF(AND(G1070&lt;&gt;"",G1070&gt;0),MAX(A$3:A1069,MAX(转付款存档!A:A))+1,"")</f>
        <v/>
      </c>
      <c r="B1070" s="319" t="s">
        <v>96</v>
      </c>
      <c r="C1070" s="319" t="s">
        <v>96</v>
      </c>
      <c r="D1070" s="320" t="str">
        <f ca="1">IF(B1070&lt;&gt;"",IF(COUNTIF(账户资料!A:A,B1070)=1,IF(B1070="",0,VLOOKUP(B1070,账户资料!A:B,2,FALSE)),"无此账户编码请备案后录入!"),"")</f>
        <v/>
      </c>
      <c r="E1070" s="321" t="str">
        <f ca="1">IF(COUNTIF(账户资料!A:A,B1070)=1,IF(B1070="",0,VLOOKUP(B1070,账户资料!A:C,3,FALSE)),"")</f>
        <v/>
      </c>
      <c r="F1070" s="319" t="s">
        <v>96</v>
      </c>
      <c r="G1070" s="322"/>
      <c r="H1070" s="322"/>
      <c r="I1070" s="323" t="str">
        <f ca="1" t="shared" si="18"/>
        <v/>
      </c>
    </row>
    <row r="1071" customHeight="1" spans="1:9">
      <c r="A1071" s="318" t="str">
        <f ca="1">IF(AND(G1071&lt;&gt;"",G1071&gt;0),MAX(A$3:A1070,MAX(转付款存档!A:A))+1,"")</f>
        <v/>
      </c>
      <c r="B1071" s="319" t="s">
        <v>96</v>
      </c>
      <c r="C1071" s="319" t="s">
        <v>96</v>
      </c>
      <c r="D1071" s="320" t="str">
        <f ca="1">IF(B1071&lt;&gt;"",IF(COUNTIF(账户资料!A:A,B1071)=1,IF(B1071="",0,VLOOKUP(B1071,账户资料!A:B,2,FALSE)),"无此账户编码请备案后录入!"),"")</f>
        <v/>
      </c>
      <c r="E1071" s="321" t="str">
        <f ca="1">IF(COUNTIF(账户资料!A:A,B1071)=1,IF(B1071="",0,VLOOKUP(B1071,账户资料!A:C,3,FALSE)),"")</f>
        <v/>
      </c>
      <c r="F1071" s="319" t="s">
        <v>96</v>
      </c>
      <c r="G1071" s="322"/>
      <c r="H1071" s="322"/>
      <c r="I1071" s="323" t="str">
        <f ca="1" t="shared" si="18"/>
        <v/>
      </c>
    </row>
    <row r="1072" customHeight="1" spans="1:9">
      <c r="A1072" s="318" t="str">
        <f ca="1">IF(AND(G1072&lt;&gt;"",G1072&gt;0),MAX(A$3:A1071,MAX(转付款存档!A:A))+1,"")</f>
        <v/>
      </c>
      <c r="B1072" s="319" t="s">
        <v>96</v>
      </c>
      <c r="C1072" s="319" t="s">
        <v>96</v>
      </c>
      <c r="D1072" s="320" t="str">
        <f ca="1">IF(B1072&lt;&gt;"",IF(COUNTIF(账户资料!A:A,B1072)=1,IF(B1072="",0,VLOOKUP(B1072,账户资料!A:B,2,FALSE)),"无此账户编码请备案后录入!"),"")</f>
        <v/>
      </c>
      <c r="E1072" s="321" t="str">
        <f ca="1">IF(COUNTIF(账户资料!A:A,B1072)=1,IF(B1072="",0,VLOOKUP(B1072,账户资料!A:C,3,FALSE)),"")</f>
        <v/>
      </c>
      <c r="F1072" s="319" t="s">
        <v>96</v>
      </c>
      <c r="G1072" s="322"/>
      <c r="H1072" s="322"/>
      <c r="I1072" s="323" t="str">
        <f ca="1" t="shared" si="18"/>
        <v/>
      </c>
    </row>
    <row r="1073" customHeight="1" spans="1:9">
      <c r="A1073" s="318" t="str">
        <f ca="1">IF(AND(G1073&lt;&gt;"",G1073&gt;0),MAX(A$3:A1072,MAX(转付款存档!A:A))+1,"")</f>
        <v/>
      </c>
      <c r="B1073" s="319" t="s">
        <v>96</v>
      </c>
      <c r="C1073" s="319" t="s">
        <v>96</v>
      </c>
      <c r="D1073" s="320" t="str">
        <f ca="1">IF(B1073&lt;&gt;"",IF(COUNTIF(账户资料!A:A,B1073)=1,IF(B1073="",0,VLOOKUP(B1073,账户资料!A:B,2,FALSE)),"无此账户编码请备案后录入!"),"")</f>
        <v/>
      </c>
      <c r="E1073" s="321" t="str">
        <f ca="1">IF(COUNTIF(账户资料!A:A,B1073)=1,IF(B1073="",0,VLOOKUP(B1073,账户资料!A:C,3,FALSE)),"")</f>
        <v/>
      </c>
      <c r="F1073" s="319" t="s">
        <v>96</v>
      </c>
      <c r="G1073" s="322"/>
      <c r="H1073" s="322"/>
      <c r="I1073" s="323" t="str">
        <f ca="1" t="shared" si="18"/>
        <v/>
      </c>
    </row>
    <row r="1074" customHeight="1" spans="1:9">
      <c r="A1074" s="318" t="str">
        <f ca="1">IF(AND(G1074&lt;&gt;"",G1074&gt;0),MAX(A$3:A1073,MAX(转付款存档!A:A))+1,"")</f>
        <v/>
      </c>
      <c r="B1074" s="319" t="s">
        <v>96</v>
      </c>
      <c r="C1074" s="319" t="s">
        <v>96</v>
      </c>
      <c r="D1074" s="320" t="str">
        <f ca="1">IF(B1074&lt;&gt;"",IF(COUNTIF(账户资料!A:A,B1074)=1,IF(B1074="",0,VLOOKUP(B1074,账户资料!A:B,2,FALSE)),"无此账户编码请备案后录入!"),"")</f>
        <v/>
      </c>
      <c r="E1074" s="321" t="str">
        <f ca="1">IF(COUNTIF(账户资料!A:A,B1074)=1,IF(B1074="",0,VLOOKUP(B1074,账户资料!A:C,3,FALSE)),"")</f>
        <v/>
      </c>
      <c r="F1074" s="319" t="s">
        <v>96</v>
      </c>
      <c r="G1074" s="322"/>
      <c r="H1074" s="322"/>
      <c r="I1074" s="323" t="str">
        <f ca="1" t="shared" si="18"/>
        <v/>
      </c>
    </row>
    <row r="1075" customHeight="1" spans="1:9">
      <c r="A1075" s="318" t="str">
        <f ca="1">IF(AND(G1075&lt;&gt;"",G1075&gt;0),MAX(A$3:A1074,MAX(转付款存档!A:A))+1,"")</f>
        <v/>
      </c>
      <c r="B1075" s="319" t="s">
        <v>96</v>
      </c>
      <c r="C1075" s="319" t="s">
        <v>96</v>
      </c>
      <c r="D1075" s="320" t="str">
        <f ca="1">IF(B1075&lt;&gt;"",IF(COUNTIF(账户资料!A:A,B1075)=1,IF(B1075="",0,VLOOKUP(B1075,账户资料!A:B,2,FALSE)),"无此账户编码请备案后录入!"),"")</f>
        <v/>
      </c>
      <c r="E1075" s="321" t="str">
        <f ca="1">IF(COUNTIF(账户资料!A:A,B1075)=1,IF(B1075="",0,VLOOKUP(B1075,账户资料!A:C,3,FALSE)),"")</f>
        <v/>
      </c>
      <c r="F1075" s="319" t="s">
        <v>96</v>
      </c>
      <c r="G1075" s="322"/>
      <c r="H1075" s="322"/>
      <c r="I1075" s="323" t="str">
        <f ca="1" t="shared" si="18"/>
        <v/>
      </c>
    </row>
    <row r="1076" customHeight="1" spans="1:9">
      <c r="A1076" s="318" t="str">
        <f ca="1">IF(AND(G1076&lt;&gt;"",G1076&gt;0),MAX(A$3:A1075,MAX(转付款存档!A:A))+1,"")</f>
        <v/>
      </c>
      <c r="B1076" s="319" t="s">
        <v>96</v>
      </c>
      <c r="C1076" s="319" t="s">
        <v>96</v>
      </c>
      <c r="D1076" s="320" t="str">
        <f ca="1">IF(B1076&lt;&gt;"",IF(COUNTIF(账户资料!A:A,B1076)=1,IF(B1076="",0,VLOOKUP(B1076,账户资料!A:B,2,FALSE)),"无此账户编码请备案后录入!"),"")</f>
        <v/>
      </c>
      <c r="E1076" s="321" t="str">
        <f ca="1">IF(COUNTIF(账户资料!A:A,B1076)=1,IF(B1076="",0,VLOOKUP(B1076,账户资料!A:C,3,FALSE)),"")</f>
        <v/>
      </c>
      <c r="F1076" s="319" t="s">
        <v>96</v>
      </c>
      <c r="G1076" s="322"/>
      <c r="H1076" s="322"/>
      <c r="I1076" s="323" t="str">
        <f ca="1" t="shared" si="18"/>
        <v/>
      </c>
    </row>
    <row r="1077" customHeight="1" spans="1:9">
      <c r="A1077" s="318" t="str">
        <f ca="1">IF(AND(G1077&lt;&gt;"",G1077&gt;0),MAX(A$3:A1076,MAX(转付款存档!A:A))+1,"")</f>
        <v/>
      </c>
      <c r="B1077" s="319" t="s">
        <v>96</v>
      </c>
      <c r="C1077" s="319" t="s">
        <v>96</v>
      </c>
      <c r="D1077" s="320" t="str">
        <f ca="1">IF(B1077&lt;&gt;"",IF(COUNTIF(账户资料!A:A,B1077)=1,IF(B1077="",0,VLOOKUP(B1077,账户资料!A:B,2,FALSE)),"无此账户编码请备案后录入!"),"")</f>
        <v/>
      </c>
      <c r="E1077" s="321" t="str">
        <f ca="1">IF(COUNTIF(账户资料!A:A,B1077)=1,IF(B1077="",0,VLOOKUP(B1077,账户资料!A:C,3,FALSE)),"")</f>
        <v/>
      </c>
      <c r="F1077" s="319" t="s">
        <v>96</v>
      </c>
      <c r="G1077" s="322"/>
      <c r="H1077" s="322"/>
      <c r="I1077" s="323" t="str">
        <f ca="1" t="shared" si="18"/>
        <v/>
      </c>
    </row>
    <row r="1078" customHeight="1" spans="1:9">
      <c r="A1078" s="318" t="str">
        <f ca="1">IF(AND(G1078&lt;&gt;"",G1078&gt;0),MAX(A$3:A1077,MAX(转付款存档!A:A))+1,"")</f>
        <v/>
      </c>
      <c r="B1078" s="319" t="s">
        <v>96</v>
      </c>
      <c r="C1078" s="319" t="s">
        <v>96</v>
      </c>
      <c r="D1078" s="320" t="str">
        <f ca="1">IF(B1078&lt;&gt;"",IF(COUNTIF(账户资料!A:A,B1078)=1,IF(B1078="",0,VLOOKUP(B1078,账户资料!A:B,2,FALSE)),"无此账户编码请备案后录入!"),"")</f>
        <v/>
      </c>
      <c r="E1078" s="321" t="str">
        <f ca="1">IF(COUNTIF(账户资料!A:A,B1078)=1,IF(B1078="",0,VLOOKUP(B1078,账户资料!A:C,3,FALSE)),"")</f>
        <v/>
      </c>
      <c r="F1078" s="319" t="s">
        <v>96</v>
      </c>
      <c r="G1078" s="322"/>
      <c r="H1078" s="322"/>
      <c r="I1078" s="323" t="str">
        <f ca="1" t="shared" si="18"/>
        <v/>
      </c>
    </row>
    <row r="1079" customHeight="1" spans="1:9">
      <c r="A1079" s="318" t="str">
        <f ca="1">IF(AND(G1079&lt;&gt;"",G1079&gt;0),MAX(A$3:A1078,MAX(转付款存档!A:A))+1,"")</f>
        <v/>
      </c>
      <c r="B1079" s="319" t="s">
        <v>96</v>
      </c>
      <c r="C1079" s="319" t="s">
        <v>96</v>
      </c>
      <c r="D1079" s="320" t="str">
        <f ca="1">IF(B1079&lt;&gt;"",IF(COUNTIF(账户资料!A:A,B1079)=1,IF(B1079="",0,VLOOKUP(B1079,账户资料!A:B,2,FALSE)),"无此账户编码请备案后录入!"),"")</f>
        <v/>
      </c>
      <c r="E1079" s="321" t="str">
        <f ca="1">IF(COUNTIF(账户资料!A:A,B1079)=1,IF(B1079="",0,VLOOKUP(B1079,账户资料!A:C,3,FALSE)),"")</f>
        <v/>
      </c>
      <c r="F1079" s="319" t="s">
        <v>96</v>
      </c>
      <c r="G1079" s="322"/>
      <c r="H1079" s="322"/>
      <c r="I1079" s="323" t="str">
        <f ca="1" t="shared" si="18"/>
        <v/>
      </c>
    </row>
    <row r="1080" customHeight="1" spans="1:9">
      <c r="A1080" s="318" t="str">
        <f ca="1">IF(AND(G1080&lt;&gt;"",G1080&gt;0),MAX(A$3:A1079,MAX(转付款存档!A:A))+1,"")</f>
        <v/>
      </c>
      <c r="B1080" s="319" t="s">
        <v>96</v>
      </c>
      <c r="C1080" s="319" t="s">
        <v>96</v>
      </c>
      <c r="D1080" s="320" t="str">
        <f ca="1">IF(B1080&lt;&gt;"",IF(COUNTIF(账户资料!A:A,B1080)=1,IF(B1080="",0,VLOOKUP(B1080,账户资料!A:B,2,FALSE)),"无此账户编码请备案后录入!"),"")</f>
        <v/>
      </c>
      <c r="E1080" s="321" t="str">
        <f ca="1">IF(COUNTIF(账户资料!A:A,B1080)=1,IF(B1080="",0,VLOOKUP(B1080,账户资料!A:C,3,FALSE)),"")</f>
        <v/>
      </c>
      <c r="F1080" s="319" t="s">
        <v>96</v>
      </c>
      <c r="G1080" s="322"/>
      <c r="H1080" s="322"/>
      <c r="I1080" s="323" t="str">
        <f ca="1" t="shared" si="18"/>
        <v/>
      </c>
    </row>
    <row r="1081" customHeight="1" spans="1:9">
      <c r="A1081" s="318" t="str">
        <f ca="1">IF(AND(G1081&lt;&gt;"",G1081&gt;0),MAX(A$3:A1080,MAX(转付款存档!A:A))+1,"")</f>
        <v/>
      </c>
      <c r="B1081" s="319" t="s">
        <v>96</v>
      </c>
      <c r="C1081" s="319" t="s">
        <v>96</v>
      </c>
      <c r="D1081" s="320" t="str">
        <f ca="1">IF(B1081&lt;&gt;"",IF(COUNTIF(账户资料!A:A,B1081)=1,IF(B1081="",0,VLOOKUP(B1081,账户资料!A:B,2,FALSE)),"无此账户编码请备案后录入!"),"")</f>
        <v/>
      </c>
      <c r="E1081" s="321" t="str">
        <f ca="1">IF(COUNTIF(账户资料!A:A,B1081)=1,IF(B1081="",0,VLOOKUP(B1081,账户资料!A:C,3,FALSE)),"")</f>
        <v/>
      </c>
      <c r="F1081" s="319" t="s">
        <v>96</v>
      </c>
      <c r="G1081" s="322"/>
      <c r="H1081" s="322"/>
      <c r="I1081" s="323" t="str">
        <f ca="1" t="shared" si="18"/>
        <v/>
      </c>
    </row>
    <row r="1082" customHeight="1" spans="1:9">
      <c r="A1082" s="318" t="str">
        <f ca="1">IF(AND(G1082&lt;&gt;"",G1082&gt;0),MAX(A$3:A1081,MAX(转付款存档!A:A))+1,"")</f>
        <v/>
      </c>
      <c r="B1082" s="319" t="s">
        <v>96</v>
      </c>
      <c r="C1082" s="319" t="s">
        <v>96</v>
      </c>
      <c r="D1082" s="320" t="str">
        <f ca="1">IF(B1082&lt;&gt;"",IF(COUNTIF(账户资料!A:A,B1082)=1,IF(B1082="",0,VLOOKUP(B1082,账户资料!A:B,2,FALSE)),"无此账户编码请备案后录入!"),"")</f>
        <v/>
      </c>
      <c r="E1082" s="321" t="str">
        <f ca="1">IF(COUNTIF(账户资料!A:A,B1082)=1,IF(B1082="",0,VLOOKUP(B1082,账户资料!A:C,3,FALSE)),"")</f>
        <v/>
      </c>
      <c r="F1082" s="319" t="s">
        <v>96</v>
      </c>
      <c r="G1082" s="322"/>
      <c r="H1082" s="322"/>
      <c r="I1082" s="323" t="str">
        <f ca="1" t="shared" si="18"/>
        <v/>
      </c>
    </row>
    <row r="1083" customHeight="1" spans="1:9">
      <c r="A1083" s="318" t="str">
        <f ca="1">IF(AND(G1083&lt;&gt;"",G1083&gt;0),MAX(A$3:A1082,MAX(转付款存档!A:A))+1,"")</f>
        <v/>
      </c>
      <c r="B1083" s="319" t="s">
        <v>96</v>
      </c>
      <c r="C1083" s="319" t="s">
        <v>96</v>
      </c>
      <c r="D1083" s="320" t="str">
        <f ca="1">IF(B1083&lt;&gt;"",IF(COUNTIF(账户资料!A:A,B1083)=1,IF(B1083="",0,VLOOKUP(B1083,账户资料!A:B,2,FALSE)),"无此账户编码请备案后录入!"),"")</f>
        <v/>
      </c>
      <c r="E1083" s="321" t="str">
        <f ca="1">IF(COUNTIF(账户资料!A:A,B1083)=1,IF(B1083="",0,VLOOKUP(B1083,账户资料!A:C,3,FALSE)),"")</f>
        <v/>
      </c>
      <c r="F1083" s="319" t="s">
        <v>96</v>
      </c>
      <c r="G1083" s="322"/>
      <c r="H1083" s="322"/>
      <c r="I1083" s="323" t="str">
        <f ca="1" t="shared" si="18"/>
        <v/>
      </c>
    </row>
    <row r="1084" customHeight="1" spans="1:9">
      <c r="A1084" s="318" t="str">
        <f ca="1">IF(AND(G1084&lt;&gt;"",G1084&gt;0),MAX(A$3:A1083,MAX(转付款存档!A:A))+1,"")</f>
        <v/>
      </c>
      <c r="B1084" s="319" t="s">
        <v>96</v>
      </c>
      <c r="C1084" s="319" t="s">
        <v>96</v>
      </c>
      <c r="D1084" s="320" t="str">
        <f ca="1">IF(B1084&lt;&gt;"",IF(COUNTIF(账户资料!A:A,B1084)=1,IF(B1084="",0,VLOOKUP(B1084,账户资料!A:B,2,FALSE)),"无此账户编码请备案后录入!"),"")</f>
        <v/>
      </c>
      <c r="E1084" s="321" t="str">
        <f ca="1">IF(COUNTIF(账户资料!A:A,B1084)=1,IF(B1084="",0,VLOOKUP(B1084,账户资料!A:C,3,FALSE)),"")</f>
        <v/>
      </c>
      <c r="F1084" s="319" t="s">
        <v>96</v>
      </c>
      <c r="G1084" s="322"/>
      <c r="H1084" s="322"/>
      <c r="I1084" s="323" t="str">
        <f ca="1" t="shared" si="18"/>
        <v/>
      </c>
    </row>
    <row r="1085" customHeight="1" spans="1:9">
      <c r="A1085" s="318" t="str">
        <f ca="1">IF(AND(G1085&lt;&gt;"",G1085&gt;0),MAX(A$3:A1084,MAX(转付款存档!A:A))+1,"")</f>
        <v/>
      </c>
      <c r="B1085" s="319" t="s">
        <v>96</v>
      </c>
      <c r="C1085" s="319" t="s">
        <v>96</v>
      </c>
      <c r="D1085" s="320" t="str">
        <f ca="1">IF(B1085&lt;&gt;"",IF(COUNTIF(账户资料!A:A,B1085)=1,IF(B1085="",0,VLOOKUP(B1085,账户资料!A:B,2,FALSE)),"无此账户编码请备案后录入!"),"")</f>
        <v/>
      </c>
      <c r="E1085" s="321" t="str">
        <f ca="1">IF(COUNTIF(账户资料!A:A,B1085)=1,IF(B1085="",0,VLOOKUP(B1085,账户资料!A:C,3,FALSE)),"")</f>
        <v/>
      </c>
      <c r="F1085" s="319" t="s">
        <v>96</v>
      </c>
      <c r="G1085" s="322"/>
      <c r="H1085" s="322"/>
      <c r="I1085" s="323" t="str">
        <f ca="1" t="shared" si="18"/>
        <v/>
      </c>
    </row>
    <row r="1086" customHeight="1" spans="1:9">
      <c r="A1086" s="318" t="str">
        <f ca="1">IF(AND(G1086&lt;&gt;"",G1086&gt;0),MAX(A$3:A1085,MAX(转付款存档!A:A))+1,"")</f>
        <v/>
      </c>
      <c r="B1086" s="319" t="s">
        <v>96</v>
      </c>
      <c r="C1086" s="319" t="s">
        <v>96</v>
      </c>
      <c r="D1086" s="320" t="str">
        <f ca="1">IF(B1086&lt;&gt;"",IF(COUNTIF(账户资料!A:A,B1086)=1,IF(B1086="",0,VLOOKUP(B1086,账户资料!A:B,2,FALSE)),"无此账户编码请备案后录入!"),"")</f>
        <v/>
      </c>
      <c r="E1086" s="321" t="str">
        <f ca="1">IF(COUNTIF(账户资料!A:A,B1086)=1,IF(B1086="",0,VLOOKUP(B1086,账户资料!A:C,3,FALSE)),"")</f>
        <v/>
      </c>
      <c r="F1086" s="319" t="s">
        <v>96</v>
      </c>
      <c r="G1086" s="322"/>
      <c r="H1086" s="322"/>
      <c r="I1086" s="323" t="str">
        <f ca="1" t="shared" si="18"/>
        <v/>
      </c>
    </row>
    <row r="1087" customHeight="1" spans="1:9">
      <c r="A1087" s="318" t="str">
        <f ca="1">IF(AND(G1087&lt;&gt;"",G1087&gt;0),MAX(A$3:A1086,MAX(转付款存档!A:A))+1,"")</f>
        <v/>
      </c>
      <c r="B1087" s="319" t="s">
        <v>96</v>
      </c>
      <c r="C1087" s="319" t="s">
        <v>96</v>
      </c>
      <c r="D1087" s="320" t="str">
        <f ca="1">IF(B1087&lt;&gt;"",IF(COUNTIF(账户资料!A:A,B1087)=1,IF(B1087="",0,VLOOKUP(B1087,账户资料!A:B,2,FALSE)),"无此账户编码请备案后录入!"),"")</f>
        <v/>
      </c>
      <c r="E1087" s="321" t="str">
        <f ca="1">IF(COUNTIF(账户资料!A:A,B1087)=1,IF(B1087="",0,VLOOKUP(B1087,账户资料!A:C,3,FALSE)),"")</f>
        <v/>
      </c>
      <c r="F1087" s="319" t="s">
        <v>96</v>
      </c>
      <c r="G1087" s="322"/>
      <c r="H1087" s="322"/>
      <c r="I1087" s="323" t="str">
        <f ca="1" t="shared" si="18"/>
        <v/>
      </c>
    </row>
    <row r="1088" customHeight="1" spans="1:9">
      <c r="A1088" s="318" t="str">
        <f ca="1">IF(AND(G1088&lt;&gt;"",G1088&gt;0),MAX(A$3:A1087,MAX(转付款存档!A:A))+1,"")</f>
        <v/>
      </c>
      <c r="B1088" s="319" t="s">
        <v>96</v>
      </c>
      <c r="C1088" s="319" t="s">
        <v>96</v>
      </c>
      <c r="D1088" s="320" t="str">
        <f ca="1">IF(B1088&lt;&gt;"",IF(COUNTIF(账户资料!A:A,B1088)=1,IF(B1088="",0,VLOOKUP(B1088,账户资料!A:B,2,FALSE)),"无此账户编码请备案后录入!"),"")</f>
        <v/>
      </c>
      <c r="E1088" s="321" t="str">
        <f ca="1">IF(COUNTIF(账户资料!A:A,B1088)=1,IF(B1088="",0,VLOOKUP(B1088,账户资料!A:C,3,FALSE)),"")</f>
        <v/>
      </c>
      <c r="F1088" s="319" t="s">
        <v>96</v>
      </c>
      <c r="G1088" s="322"/>
      <c r="H1088" s="322"/>
      <c r="I1088" s="323" t="str">
        <f ca="1" t="shared" si="18"/>
        <v/>
      </c>
    </row>
    <row r="1089" customHeight="1" spans="1:9">
      <c r="A1089" s="318" t="str">
        <f ca="1">IF(AND(G1089&lt;&gt;"",G1089&gt;0),MAX(A$3:A1088,MAX(转付款存档!A:A))+1,"")</f>
        <v/>
      </c>
      <c r="B1089" s="319" t="s">
        <v>96</v>
      </c>
      <c r="C1089" s="319" t="s">
        <v>96</v>
      </c>
      <c r="D1089" s="320" t="str">
        <f ca="1">IF(B1089&lt;&gt;"",IF(COUNTIF(账户资料!A:A,B1089)=1,IF(B1089="",0,VLOOKUP(B1089,账户资料!A:B,2,FALSE)),"无此账户编码请备案后录入!"),"")</f>
        <v/>
      </c>
      <c r="E1089" s="321" t="str">
        <f ca="1">IF(COUNTIF(账户资料!A:A,B1089)=1,IF(B1089="",0,VLOOKUP(B1089,账户资料!A:C,3,FALSE)),"")</f>
        <v/>
      </c>
      <c r="F1089" s="319" t="s">
        <v>96</v>
      </c>
      <c r="G1089" s="322"/>
      <c r="H1089" s="322"/>
      <c r="I1089" s="323" t="str">
        <f ca="1" t="shared" si="18"/>
        <v/>
      </c>
    </row>
    <row r="1090" customHeight="1" spans="1:9">
      <c r="A1090" s="318" t="str">
        <f ca="1">IF(AND(G1090&lt;&gt;"",G1090&gt;0),MAX(A$3:A1089,MAX(转付款存档!A:A))+1,"")</f>
        <v/>
      </c>
      <c r="B1090" s="319" t="s">
        <v>96</v>
      </c>
      <c r="C1090" s="319" t="s">
        <v>96</v>
      </c>
      <c r="D1090" s="320" t="str">
        <f ca="1">IF(B1090&lt;&gt;"",IF(COUNTIF(账户资料!A:A,B1090)=1,IF(B1090="",0,VLOOKUP(B1090,账户资料!A:B,2,FALSE)),"无此账户编码请备案后录入!"),"")</f>
        <v/>
      </c>
      <c r="E1090" s="321" t="str">
        <f ca="1">IF(COUNTIF(账户资料!A:A,B1090)=1,IF(B1090="",0,VLOOKUP(B1090,账户资料!A:C,3,FALSE)),"")</f>
        <v/>
      </c>
      <c r="F1090" s="319" t="s">
        <v>96</v>
      </c>
      <c r="G1090" s="322"/>
      <c r="H1090" s="322"/>
      <c r="I1090" s="323" t="str">
        <f ca="1" t="shared" si="18"/>
        <v/>
      </c>
    </row>
    <row r="1091" customHeight="1" spans="1:9">
      <c r="A1091" s="318" t="str">
        <f ca="1">IF(AND(G1091&lt;&gt;"",G1091&gt;0),MAX(A$3:A1090,MAX(转付款存档!A:A))+1,"")</f>
        <v/>
      </c>
      <c r="B1091" s="319" t="s">
        <v>96</v>
      </c>
      <c r="C1091" s="319" t="s">
        <v>96</v>
      </c>
      <c r="D1091" s="320" t="str">
        <f ca="1">IF(B1091&lt;&gt;"",IF(COUNTIF(账户资料!A:A,B1091)=1,IF(B1091="",0,VLOOKUP(B1091,账户资料!A:B,2,FALSE)),"无此账户编码请备案后录入!"),"")</f>
        <v/>
      </c>
      <c r="E1091" s="321" t="str">
        <f ca="1">IF(COUNTIF(账户资料!A:A,B1091)=1,IF(B1091="",0,VLOOKUP(B1091,账户资料!A:C,3,FALSE)),"")</f>
        <v/>
      </c>
      <c r="F1091" s="319" t="s">
        <v>96</v>
      </c>
      <c r="G1091" s="322"/>
      <c r="H1091" s="322"/>
      <c r="I1091" s="323" t="str">
        <f ca="1" t="shared" si="18"/>
        <v/>
      </c>
    </row>
    <row r="1092" customHeight="1" spans="1:9">
      <c r="A1092" s="318" t="str">
        <f ca="1">IF(AND(G1092&lt;&gt;"",G1092&gt;0),MAX(A$3:A1091,MAX(转付款存档!A:A))+1,"")</f>
        <v/>
      </c>
      <c r="B1092" s="319" t="s">
        <v>96</v>
      </c>
      <c r="C1092" s="319" t="s">
        <v>96</v>
      </c>
      <c r="D1092" s="320" t="str">
        <f ca="1">IF(B1092&lt;&gt;"",IF(COUNTIF(账户资料!A:A,B1092)=1,IF(B1092="",0,VLOOKUP(B1092,账户资料!A:B,2,FALSE)),"无此账户编码请备案后录入!"),"")</f>
        <v/>
      </c>
      <c r="E1092" s="321" t="str">
        <f ca="1">IF(COUNTIF(账户资料!A:A,B1092)=1,IF(B1092="",0,VLOOKUP(B1092,账户资料!A:C,3,FALSE)),"")</f>
        <v/>
      </c>
      <c r="F1092" s="319" t="s">
        <v>96</v>
      </c>
      <c r="G1092" s="322"/>
      <c r="H1092" s="322"/>
      <c r="I1092" s="323" t="str">
        <f ca="1" t="shared" si="18"/>
        <v/>
      </c>
    </row>
    <row r="1093" customHeight="1" spans="1:9">
      <c r="A1093" s="318" t="str">
        <f ca="1">IF(AND(G1093&lt;&gt;"",G1093&gt;0),MAX(A$3:A1092,MAX(转付款存档!A:A))+1,"")</f>
        <v/>
      </c>
      <c r="B1093" s="319" t="s">
        <v>96</v>
      </c>
      <c r="C1093" s="319" t="s">
        <v>96</v>
      </c>
      <c r="D1093" s="320" t="str">
        <f ca="1">IF(B1093&lt;&gt;"",IF(COUNTIF(账户资料!A:A,B1093)=1,IF(B1093="",0,VLOOKUP(B1093,账户资料!A:B,2,FALSE)),"无此账户编码请备案后录入!"),"")</f>
        <v/>
      </c>
      <c r="E1093" s="321" t="str">
        <f ca="1">IF(COUNTIF(账户资料!A:A,B1093)=1,IF(B1093="",0,VLOOKUP(B1093,账户资料!A:C,3,FALSE)),"")</f>
        <v/>
      </c>
      <c r="F1093" s="319" t="s">
        <v>96</v>
      </c>
      <c r="G1093" s="322"/>
      <c r="H1093" s="322"/>
      <c r="I1093" s="323" t="str">
        <f ca="1" t="shared" si="18"/>
        <v/>
      </c>
    </row>
    <row r="1094" customHeight="1" spans="1:9">
      <c r="A1094" s="318" t="str">
        <f ca="1">IF(AND(G1094&lt;&gt;"",G1094&gt;0),MAX(A$3:A1093,MAX(转付款存档!A:A))+1,"")</f>
        <v/>
      </c>
      <c r="B1094" s="319" t="s">
        <v>96</v>
      </c>
      <c r="C1094" s="319" t="s">
        <v>96</v>
      </c>
      <c r="D1094" s="320" t="str">
        <f ca="1">IF(B1094&lt;&gt;"",IF(COUNTIF(账户资料!A:A,B1094)=1,IF(B1094="",0,VLOOKUP(B1094,账户资料!A:B,2,FALSE)),"无此账户编码请备案后录入!"),"")</f>
        <v/>
      </c>
      <c r="E1094" s="321" t="str">
        <f ca="1">IF(COUNTIF(账户资料!A:A,B1094)=1,IF(B1094="",0,VLOOKUP(B1094,账户资料!A:C,3,FALSE)),"")</f>
        <v/>
      </c>
      <c r="F1094" s="319" t="s">
        <v>96</v>
      </c>
      <c r="G1094" s="322"/>
      <c r="H1094" s="322"/>
      <c r="I1094" s="323" t="str">
        <f ca="1" t="shared" si="18"/>
        <v/>
      </c>
    </row>
    <row r="1095" customHeight="1" spans="1:9">
      <c r="A1095" s="318" t="str">
        <f ca="1">IF(AND(G1095&lt;&gt;"",G1095&gt;0),MAX(A$3:A1094,MAX(转付款存档!A:A))+1,"")</f>
        <v/>
      </c>
      <c r="B1095" s="319" t="s">
        <v>96</v>
      </c>
      <c r="C1095" s="319" t="s">
        <v>96</v>
      </c>
      <c r="D1095" s="320" t="str">
        <f ca="1">IF(B1095&lt;&gt;"",IF(COUNTIF(账户资料!A:A,B1095)=1,IF(B1095="",0,VLOOKUP(B1095,账户资料!A:B,2,FALSE)),"无此账户编码请备案后录入!"),"")</f>
        <v/>
      </c>
      <c r="E1095" s="321" t="str">
        <f ca="1">IF(COUNTIF(账户资料!A:A,B1095)=1,IF(B1095="",0,VLOOKUP(B1095,账户资料!A:C,3,FALSE)),"")</f>
        <v/>
      </c>
      <c r="F1095" s="319" t="s">
        <v>96</v>
      </c>
      <c r="G1095" s="322"/>
      <c r="H1095" s="322"/>
      <c r="I1095" s="323" t="str">
        <f ca="1" t="shared" si="18"/>
        <v/>
      </c>
    </row>
    <row r="1096" customHeight="1" spans="1:9">
      <c r="A1096" s="318" t="str">
        <f ca="1">IF(AND(G1096&lt;&gt;"",G1096&gt;0),MAX(A$3:A1095,MAX(转付款存档!A:A))+1,"")</f>
        <v/>
      </c>
      <c r="B1096" s="319" t="s">
        <v>96</v>
      </c>
      <c r="C1096" s="319" t="s">
        <v>96</v>
      </c>
      <c r="D1096" s="320" t="str">
        <f ca="1">IF(B1096&lt;&gt;"",IF(COUNTIF(账户资料!A:A,B1096)=1,IF(B1096="",0,VLOOKUP(B1096,账户资料!A:B,2,FALSE)),"无此账户编码请备案后录入!"),"")</f>
        <v/>
      </c>
      <c r="E1096" s="321" t="str">
        <f ca="1">IF(COUNTIF(账户资料!A:A,B1096)=1,IF(B1096="",0,VLOOKUP(B1096,账户资料!A:C,3,FALSE)),"")</f>
        <v/>
      </c>
      <c r="F1096" s="319" t="s">
        <v>96</v>
      </c>
      <c r="G1096" s="322"/>
      <c r="H1096" s="322"/>
      <c r="I1096" s="323" t="str">
        <f ca="1" t="shared" si="18"/>
        <v/>
      </c>
    </row>
    <row r="1097" customHeight="1" spans="1:9">
      <c r="A1097" s="318" t="str">
        <f ca="1">IF(AND(G1097&lt;&gt;"",G1097&gt;0),MAX(A$3:A1096,MAX(转付款存档!A:A))+1,"")</f>
        <v/>
      </c>
      <c r="B1097" s="319" t="s">
        <v>96</v>
      </c>
      <c r="C1097" s="319" t="s">
        <v>96</v>
      </c>
      <c r="D1097" s="320" t="str">
        <f ca="1">IF(B1097&lt;&gt;"",IF(COUNTIF(账户资料!A:A,B1097)=1,IF(B1097="",0,VLOOKUP(B1097,账户资料!A:B,2,FALSE)),"无此账户编码请备案后录入!"),"")</f>
        <v/>
      </c>
      <c r="E1097" s="321" t="str">
        <f ca="1">IF(COUNTIF(账户资料!A:A,B1097)=1,IF(B1097="",0,VLOOKUP(B1097,账户资料!A:C,3,FALSE)),"")</f>
        <v/>
      </c>
      <c r="F1097" s="319" t="s">
        <v>96</v>
      </c>
      <c r="G1097" s="322"/>
      <c r="H1097" s="322"/>
      <c r="I1097" s="323" t="str">
        <f ca="1" t="shared" si="18"/>
        <v/>
      </c>
    </row>
    <row r="1098" customHeight="1" spans="1:9">
      <c r="A1098" s="318" t="str">
        <f ca="1">IF(AND(G1098&lt;&gt;"",G1098&gt;0),MAX(A$3:A1097,MAX(转付款存档!A:A))+1,"")</f>
        <v/>
      </c>
      <c r="B1098" s="319" t="s">
        <v>96</v>
      </c>
      <c r="C1098" s="319" t="s">
        <v>96</v>
      </c>
      <c r="D1098" s="320" t="str">
        <f ca="1">IF(B1098&lt;&gt;"",IF(COUNTIF(账户资料!A:A,B1098)=1,IF(B1098="",0,VLOOKUP(B1098,账户资料!A:B,2,FALSE)),"无此账户编码请备案后录入!"),"")</f>
        <v/>
      </c>
      <c r="E1098" s="321" t="str">
        <f ca="1">IF(COUNTIF(账户资料!A:A,B1098)=1,IF(B1098="",0,VLOOKUP(B1098,账户资料!A:C,3,FALSE)),"")</f>
        <v/>
      </c>
      <c r="F1098" s="319" t="s">
        <v>96</v>
      </c>
      <c r="G1098" s="322"/>
      <c r="H1098" s="322"/>
      <c r="I1098" s="323" t="str">
        <f ca="1" t="shared" si="18"/>
        <v/>
      </c>
    </row>
    <row r="1099" customHeight="1" spans="1:9">
      <c r="A1099" s="318" t="str">
        <f ca="1">IF(AND(G1099&lt;&gt;"",G1099&gt;0),MAX(A$3:A1098,MAX(转付款存档!A:A))+1,"")</f>
        <v/>
      </c>
      <c r="B1099" s="319" t="s">
        <v>96</v>
      </c>
      <c r="C1099" s="319" t="s">
        <v>96</v>
      </c>
      <c r="D1099" s="320" t="str">
        <f ca="1">IF(B1099&lt;&gt;"",IF(COUNTIF(账户资料!A:A,B1099)=1,IF(B1099="",0,VLOOKUP(B1099,账户资料!A:B,2,FALSE)),"无此账户编码请备案后录入!"),"")</f>
        <v/>
      </c>
      <c r="E1099" s="321" t="str">
        <f ca="1">IF(COUNTIF(账户资料!A:A,B1099)=1,IF(B1099="",0,VLOOKUP(B1099,账户资料!A:C,3,FALSE)),"")</f>
        <v/>
      </c>
      <c r="F1099" s="319" t="s">
        <v>96</v>
      </c>
      <c r="G1099" s="322"/>
      <c r="H1099" s="322"/>
      <c r="I1099" s="323" t="str">
        <f ca="1" t="shared" si="18"/>
        <v/>
      </c>
    </row>
    <row r="1100" customHeight="1" spans="1:9">
      <c r="A1100" s="318" t="str">
        <f ca="1">IF(AND(G1100&lt;&gt;"",G1100&gt;0),MAX(A$3:A1099,MAX(转付款存档!A:A))+1,"")</f>
        <v/>
      </c>
      <c r="B1100" s="319" t="s">
        <v>96</v>
      </c>
      <c r="C1100" s="319" t="s">
        <v>96</v>
      </c>
      <c r="D1100" s="320" t="str">
        <f ca="1">IF(B1100&lt;&gt;"",IF(COUNTIF(账户资料!A:A,B1100)=1,IF(B1100="",0,VLOOKUP(B1100,账户资料!A:B,2,FALSE)),"无此账户编码请备案后录入!"),"")</f>
        <v/>
      </c>
      <c r="E1100" s="321" t="str">
        <f ca="1">IF(COUNTIF(账户资料!A:A,B1100)=1,IF(B1100="",0,VLOOKUP(B1100,账户资料!A:C,3,FALSE)),"")</f>
        <v/>
      </c>
      <c r="F1100" s="319" t="s">
        <v>96</v>
      </c>
      <c r="G1100" s="322"/>
      <c r="H1100" s="322"/>
      <c r="I1100" s="323" t="str">
        <f ca="1" t="shared" si="18"/>
        <v/>
      </c>
    </row>
    <row r="1101" customHeight="1" spans="1:9">
      <c r="A1101" s="318" t="str">
        <f ca="1">IF(AND(G1101&lt;&gt;"",G1101&gt;0),MAX(A$3:A1100,MAX(转付款存档!A:A))+1,"")</f>
        <v/>
      </c>
      <c r="B1101" s="319" t="s">
        <v>96</v>
      </c>
      <c r="C1101" s="319" t="s">
        <v>96</v>
      </c>
      <c r="D1101" s="320" t="str">
        <f ca="1">IF(B1101&lt;&gt;"",IF(COUNTIF(账户资料!A:A,B1101)=1,IF(B1101="",0,VLOOKUP(B1101,账户资料!A:B,2,FALSE)),"无此账户编码请备案后录入!"),"")</f>
        <v/>
      </c>
      <c r="E1101" s="321" t="str">
        <f ca="1">IF(COUNTIF(账户资料!A:A,B1101)=1,IF(B1101="",0,VLOOKUP(B1101,账户资料!A:C,3,FALSE)),"")</f>
        <v/>
      </c>
      <c r="F1101" s="319" t="s">
        <v>96</v>
      </c>
      <c r="G1101" s="322"/>
      <c r="H1101" s="322"/>
      <c r="I1101" s="323" t="str">
        <f ca="1" t="shared" si="18"/>
        <v/>
      </c>
    </row>
    <row r="1102" customHeight="1" spans="1:9">
      <c r="A1102" s="318" t="str">
        <f ca="1">IF(AND(G1102&lt;&gt;"",G1102&gt;0),MAX(A$3:A1101,MAX(转付款存档!A:A))+1,"")</f>
        <v/>
      </c>
      <c r="B1102" s="319" t="s">
        <v>96</v>
      </c>
      <c r="C1102" s="319" t="s">
        <v>96</v>
      </c>
      <c r="D1102" s="320" t="str">
        <f ca="1">IF(B1102&lt;&gt;"",IF(COUNTIF(账户资料!A:A,B1102)=1,IF(B1102="",0,VLOOKUP(B1102,账户资料!A:B,2,FALSE)),"无此账户编码请备案后录入!"),"")</f>
        <v/>
      </c>
      <c r="E1102" s="321" t="str">
        <f ca="1">IF(COUNTIF(账户资料!A:A,B1102)=1,IF(B1102="",0,VLOOKUP(B1102,账户资料!A:C,3,FALSE)),"")</f>
        <v/>
      </c>
      <c r="F1102" s="319" t="s">
        <v>96</v>
      </c>
      <c r="G1102" s="322"/>
      <c r="H1102" s="322"/>
      <c r="I1102" s="323" t="str">
        <f ca="1" t="shared" si="18"/>
        <v/>
      </c>
    </row>
    <row r="1103" customHeight="1" spans="1:9">
      <c r="A1103" s="318" t="str">
        <f ca="1">IF(AND(G1103&lt;&gt;"",G1103&gt;0),MAX(A$3:A1102,MAX(转付款存档!A:A))+1,"")</f>
        <v/>
      </c>
      <c r="B1103" s="319" t="s">
        <v>96</v>
      </c>
      <c r="C1103" s="319" t="s">
        <v>96</v>
      </c>
      <c r="D1103" s="320" t="str">
        <f ca="1">IF(B1103&lt;&gt;"",IF(COUNTIF(账户资料!A:A,B1103)=1,IF(B1103="",0,VLOOKUP(B1103,账户资料!A:B,2,FALSE)),"无此账户编码请备案后录入!"),"")</f>
        <v/>
      </c>
      <c r="E1103" s="321" t="str">
        <f ca="1">IF(COUNTIF(账户资料!A:A,B1103)=1,IF(B1103="",0,VLOOKUP(B1103,账户资料!A:C,3,FALSE)),"")</f>
        <v/>
      </c>
      <c r="F1103" s="319" t="s">
        <v>96</v>
      </c>
      <c r="G1103" s="322"/>
      <c r="H1103" s="322"/>
      <c r="I1103" s="323" t="str">
        <f ca="1" t="shared" si="18"/>
        <v/>
      </c>
    </row>
    <row r="1104" customHeight="1" spans="1:9">
      <c r="A1104" s="318" t="str">
        <f ca="1">IF(AND(G1104&lt;&gt;"",G1104&gt;0),MAX(A$3:A1103,MAX(转付款存档!A:A))+1,"")</f>
        <v/>
      </c>
      <c r="B1104" s="319" t="s">
        <v>96</v>
      </c>
      <c r="C1104" s="319" t="s">
        <v>96</v>
      </c>
      <c r="D1104" s="320" t="str">
        <f ca="1">IF(B1104&lt;&gt;"",IF(COUNTIF(账户资料!A:A,B1104)=1,IF(B1104="",0,VLOOKUP(B1104,账户资料!A:B,2,FALSE)),"无此账户编码请备案后录入!"),"")</f>
        <v/>
      </c>
      <c r="E1104" s="321" t="str">
        <f ca="1">IF(COUNTIF(账户资料!A:A,B1104)=1,IF(B1104="",0,VLOOKUP(B1104,账户资料!A:C,3,FALSE)),"")</f>
        <v/>
      </c>
      <c r="F1104" s="319" t="s">
        <v>96</v>
      </c>
      <c r="G1104" s="322"/>
      <c r="H1104" s="322"/>
      <c r="I1104" s="323" t="str">
        <f ca="1" t="shared" si="18"/>
        <v/>
      </c>
    </row>
    <row r="1105" customHeight="1" spans="1:9">
      <c r="A1105" s="318" t="str">
        <f ca="1">IF(AND(G1105&lt;&gt;"",G1105&gt;0),MAX(A$3:A1104,MAX(转付款存档!A:A))+1,"")</f>
        <v/>
      </c>
      <c r="B1105" s="319" t="s">
        <v>96</v>
      </c>
      <c r="C1105" s="319" t="s">
        <v>96</v>
      </c>
      <c r="D1105" s="320" t="str">
        <f ca="1">IF(B1105&lt;&gt;"",IF(COUNTIF(账户资料!A:A,B1105)=1,IF(B1105="",0,VLOOKUP(B1105,账户资料!A:B,2,FALSE)),"无此账户编码请备案后录入!"),"")</f>
        <v/>
      </c>
      <c r="E1105" s="321" t="str">
        <f ca="1">IF(COUNTIF(账户资料!A:A,B1105)=1,IF(B1105="",0,VLOOKUP(B1105,账户资料!A:C,3,FALSE)),"")</f>
        <v/>
      </c>
      <c r="F1105" s="319" t="s">
        <v>96</v>
      </c>
      <c r="G1105" s="322"/>
      <c r="H1105" s="322"/>
      <c r="I1105" s="323" t="str">
        <f ca="1" t="shared" si="18"/>
        <v/>
      </c>
    </row>
    <row r="1106" customHeight="1" spans="1:9">
      <c r="A1106" s="318" t="str">
        <f ca="1">IF(AND(G1106&lt;&gt;"",G1106&gt;0),MAX(A$3:A1105,MAX(转付款存档!A:A))+1,"")</f>
        <v/>
      </c>
      <c r="B1106" s="319" t="s">
        <v>96</v>
      </c>
      <c r="C1106" s="319" t="s">
        <v>96</v>
      </c>
      <c r="D1106" s="320" t="str">
        <f ca="1">IF(B1106&lt;&gt;"",IF(COUNTIF(账户资料!A:A,B1106)=1,IF(B1106="",0,VLOOKUP(B1106,账户资料!A:B,2,FALSE)),"无此账户编码请备案后录入!"),"")</f>
        <v/>
      </c>
      <c r="E1106" s="321" t="str">
        <f ca="1">IF(COUNTIF(账户资料!A:A,B1106)=1,IF(B1106="",0,VLOOKUP(B1106,账户资料!A:C,3,FALSE)),"")</f>
        <v/>
      </c>
      <c r="F1106" s="319" t="s">
        <v>96</v>
      </c>
      <c r="G1106" s="322"/>
      <c r="H1106" s="322"/>
      <c r="I1106" s="323" t="str">
        <f ca="1" t="shared" ref="I1106:I1118" si="19">IF(ISBLANK(G1106),"",IF(I1106="",TEXT(NOW(),"yyyy-m-d"),I1106))</f>
        <v/>
      </c>
    </row>
    <row r="1107" customHeight="1" spans="1:9">
      <c r="A1107" s="318" t="str">
        <f ca="1">IF(AND(G1107&lt;&gt;"",G1107&gt;0),MAX(A$3:A1106,MAX(转付款存档!A:A))+1,"")</f>
        <v/>
      </c>
      <c r="B1107" s="319" t="s">
        <v>96</v>
      </c>
      <c r="C1107" s="319" t="s">
        <v>96</v>
      </c>
      <c r="D1107" s="320" t="str">
        <f ca="1">IF(B1107&lt;&gt;"",IF(COUNTIF(账户资料!A:A,B1107)=1,IF(B1107="",0,VLOOKUP(B1107,账户资料!A:B,2,FALSE)),"无此账户编码请备案后录入!"),"")</f>
        <v/>
      </c>
      <c r="E1107" s="321" t="str">
        <f ca="1">IF(COUNTIF(账户资料!A:A,B1107)=1,IF(B1107="",0,VLOOKUP(B1107,账户资料!A:C,3,FALSE)),"")</f>
        <v/>
      </c>
      <c r="F1107" s="319" t="s">
        <v>96</v>
      </c>
      <c r="G1107" s="322"/>
      <c r="H1107" s="322"/>
      <c r="I1107" s="323" t="str">
        <f ca="1" t="shared" si="19"/>
        <v/>
      </c>
    </row>
    <row r="1108" customHeight="1" spans="1:9">
      <c r="A1108" s="318" t="str">
        <f ca="1">IF(AND(G1108&lt;&gt;"",G1108&gt;0),MAX(A$3:A1107,MAX(转付款存档!A:A))+1,"")</f>
        <v/>
      </c>
      <c r="B1108" s="319" t="s">
        <v>96</v>
      </c>
      <c r="C1108" s="319" t="s">
        <v>96</v>
      </c>
      <c r="D1108" s="320" t="str">
        <f ca="1">IF(B1108&lt;&gt;"",IF(COUNTIF(账户资料!A:A,B1108)=1,IF(B1108="",0,VLOOKUP(B1108,账户资料!A:B,2,FALSE)),"无此账户编码请备案后录入!"),"")</f>
        <v/>
      </c>
      <c r="E1108" s="321" t="str">
        <f ca="1">IF(COUNTIF(账户资料!A:A,B1108)=1,IF(B1108="",0,VLOOKUP(B1108,账户资料!A:C,3,FALSE)),"")</f>
        <v/>
      </c>
      <c r="F1108" s="319" t="s">
        <v>96</v>
      </c>
      <c r="G1108" s="322"/>
      <c r="H1108" s="322"/>
      <c r="I1108" s="323" t="str">
        <f ca="1" t="shared" si="19"/>
        <v/>
      </c>
    </row>
    <row r="1109" customHeight="1" spans="1:9">
      <c r="A1109" s="318" t="str">
        <f ca="1">IF(AND(G1109&lt;&gt;"",G1109&gt;0),MAX(A$3:A1108,MAX(转付款存档!A:A))+1,"")</f>
        <v/>
      </c>
      <c r="B1109" s="319" t="s">
        <v>96</v>
      </c>
      <c r="C1109" s="319" t="s">
        <v>96</v>
      </c>
      <c r="D1109" s="320" t="str">
        <f ca="1">IF(B1109&lt;&gt;"",IF(COUNTIF(账户资料!A:A,B1109)=1,IF(B1109="",0,VLOOKUP(B1109,账户资料!A:B,2,FALSE)),"无此账户编码请备案后录入!"),"")</f>
        <v/>
      </c>
      <c r="E1109" s="321" t="str">
        <f ca="1">IF(COUNTIF(账户资料!A:A,B1109)=1,IF(B1109="",0,VLOOKUP(B1109,账户资料!A:C,3,FALSE)),"")</f>
        <v/>
      </c>
      <c r="F1109" s="319" t="s">
        <v>96</v>
      </c>
      <c r="G1109" s="322"/>
      <c r="H1109" s="322"/>
      <c r="I1109" s="323" t="str">
        <f ca="1" t="shared" si="19"/>
        <v/>
      </c>
    </row>
    <row r="1110" customHeight="1" spans="1:9">
      <c r="A1110" s="318" t="str">
        <f ca="1">IF(AND(G1110&lt;&gt;"",G1110&gt;0),MAX(A$3:A1109,MAX(转付款存档!A:A))+1,"")</f>
        <v/>
      </c>
      <c r="B1110" s="319" t="s">
        <v>96</v>
      </c>
      <c r="C1110" s="319" t="s">
        <v>96</v>
      </c>
      <c r="D1110" s="320" t="str">
        <f ca="1">IF(B1110&lt;&gt;"",IF(COUNTIF(账户资料!A:A,B1110)=1,IF(B1110="",0,VLOOKUP(B1110,账户资料!A:B,2,FALSE)),"无此账户编码请备案后录入!"),"")</f>
        <v/>
      </c>
      <c r="E1110" s="321" t="str">
        <f ca="1">IF(COUNTIF(账户资料!A:A,B1110)=1,IF(B1110="",0,VLOOKUP(B1110,账户资料!A:C,3,FALSE)),"")</f>
        <v/>
      </c>
      <c r="F1110" s="319" t="s">
        <v>96</v>
      </c>
      <c r="G1110" s="322"/>
      <c r="H1110" s="322"/>
      <c r="I1110" s="323" t="str">
        <f ca="1" t="shared" si="19"/>
        <v/>
      </c>
    </row>
    <row r="1111" customHeight="1" spans="1:9">
      <c r="A1111" s="318" t="str">
        <f ca="1">IF(AND(G1111&lt;&gt;"",G1111&gt;0),MAX(A$3:A1110,MAX(转付款存档!A:A))+1,"")</f>
        <v/>
      </c>
      <c r="B1111" s="319" t="s">
        <v>96</v>
      </c>
      <c r="C1111" s="319" t="s">
        <v>96</v>
      </c>
      <c r="D1111" s="320" t="str">
        <f ca="1">IF(B1111&lt;&gt;"",IF(COUNTIF(账户资料!A:A,B1111)=1,IF(B1111="",0,VLOOKUP(B1111,账户资料!A:B,2,FALSE)),"无此账户编码请备案后录入!"),"")</f>
        <v/>
      </c>
      <c r="E1111" s="321" t="str">
        <f ca="1">IF(COUNTIF(账户资料!A:A,B1111)=1,IF(B1111="",0,VLOOKUP(B1111,账户资料!A:C,3,FALSE)),"")</f>
        <v/>
      </c>
      <c r="F1111" s="319" t="s">
        <v>96</v>
      </c>
      <c r="G1111" s="322"/>
      <c r="H1111" s="322"/>
      <c r="I1111" s="323" t="str">
        <f ca="1" t="shared" si="19"/>
        <v/>
      </c>
    </row>
    <row r="1112" customHeight="1" spans="1:9">
      <c r="A1112" s="318" t="str">
        <f ca="1">IF(AND(G1112&lt;&gt;"",G1112&gt;0),MAX(A$3:A1111,MAX(转付款存档!A:A))+1,"")</f>
        <v/>
      </c>
      <c r="B1112" s="319" t="s">
        <v>96</v>
      </c>
      <c r="C1112" s="319" t="s">
        <v>96</v>
      </c>
      <c r="D1112" s="320" t="str">
        <f ca="1">IF(B1112&lt;&gt;"",IF(COUNTIF(账户资料!A:A,B1112)=1,IF(B1112="",0,VLOOKUP(B1112,账户资料!A:B,2,FALSE)),"无此账户编码请备案后录入!"),"")</f>
        <v/>
      </c>
      <c r="E1112" s="321" t="str">
        <f ca="1">IF(COUNTIF(账户资料!A:A,B1112)=1,IF(B1112="",0,VLOOKUP(B1112,账户资料!A:C,3,FALSE)),"")</f>
        <v/>
      </c>
      <c r="F1112" s="319" t="s">
        <v>96</v>
      </c>
      <c r="G1112" s="322"/>
      <c r="H1112" s="322"/>
      <c r="I1112" s="323" t="str">
        <f ca="1" t="shared" si="19"/>
        <v/>
      </c>
    </row>
    <row r="1113" customHeight="1" spans="1:9">
      <c r="A1113" s="318" t="str">
        <f ca="1">IF(AND(G1113&lt;&gt;"",G1113&gt;0),MAX(A$3:A1112,MAX(转付款存档!A:A))+1,"")</f>
        <v/>
      </c>
      <c r="B1113" s="319" t="s">
        <v>96</v>
      </c>
      <c r="C1113" s="319" t="s">
        <v>96</v>
      </c>
      <c r="D1113" s="320" t="str">
        <f ca="1">IF(B1113&lt;&gt;"",IF(COUNTIF(账户资料!A:A,B1113)=1,IF(B1113="",0,VLOOKUP(B1113,账户资料!A:B,2,FALSE)),"无此账户编码请备案后录入!"),"")</f>
        <v/>
      </c>
      <c r="E1113" s="321" t="str">
        <f ca="1">IF(COUNTIF(账户资料!A:A,B1113)=1,IF(B1113="",0,VLOOKUP(B1113,账户资料!A:C,3,FALSE)),"")</f>
        <v/>
      </c>
      <c r="F1113" s="319" t="s">
        <v>96</v>
      </c>
      <c r="G1113" s="322"/>
      <c r="H1113" s="322"/>
      <c r="I1113" s="323" t="str">
        <f ca="1" t="shared" si="19"/>
        <v/>
      </c>
    </row>
    <row r="1114" customHeight="1" spans="1:9">
      <c r="A1114" s="318" t="str">
        <f ca="1">IF(AND(G1114&lt;&gt;"",G1114&gt;0),MAX(A$3:A1113,MAX(转付款存档!A:A))+1,"")</f>
        <v/>
      </c>
      <c r="B1114" s="319" t="s">
        <v>96</v>
      </c>
      <c r="C1114" s="319" t="s">
        <v>96</v>
      </c>
      <c r="D1114" s="320" t="str">
        <f ca="1">IF(B1114&lt;&gt;"",IF(COUNTIF(账户资料!A:A,B1114)=1,IF(B1114="",0,VLOOKUP(B1114,账户资料!A:B,2,FALSE)),"无此账户编码请备案后录入!"),"")</f>
        <v/>
      </c>
      <c r="E1114" s="321" t="str">
        <f ca="1">IF(COUNTIF(账户资料!A:A,B1114)=1,IF(B1114="",0,VLOOKUP(B1114,账户资料!A:C,3,FALSE)),"")</f>
        <v/>
      </c>
      <c r="F1114" s="319" t="s">
        <v>96</v>
      </c>
      <c r="G1114" s="322"/>
      <c r="H1114" s="322"/>
      <c r="I1114" s="323" t="str">
        <f ca="1" t="shared" si="19"/>
        <v/>
      </c>
    </row>
    <row r="1115" customHeight="1" spans="1:9">
      <c r="A1115" s="318" t="str">
        <f ca="1">IF(AND(G1115&lt;&gt;"",G1115&gt;0),MAX(A$3:A1114,MAX(转付款存档!A:A))+1,"")</f>
        <v/>
      </c>
      <c r="B1115" s="319" t="s">
        <v>96</v>
      </c>
      <c r="C1115" s="319" t="s">
        <v>96</v>
      </c>
      <c r="D1115" s="320" t="str">
        <f ca="1">IF(B1115&lt;&gt;"",IF(COUNTIF(账户资料!A:A,B1115)=1,IF(B1115="",0,VLOOKUP(B1115,账户资料!A:B,2,FALSE)),"无此账户编码请备案后录入!"),"")</f>
        <v/>
      </c>
      <c r="E1115" s="321" t="str">
        <f ca="1">IF(COUNTIF(账户资料!A:A,B1115)=1,IF(B1115="",0,VLOOKUP(B1115,账户资料!A:C,3,FALSE)),"")</f>
        <v/>
      </c>
      <c r="F1115" s="319" t="s">
        <v>96</v>
      </c>
      <c r="G1115" s="322"/>
      <c r="H1115" s="322"/>
      <c r="I1115" s="323" t="str">
        <f ca="1" t="shared" si="19"/>
        <v/>
      </c>
    </row>
    <row r="1116" customHeight="1" spans="1:9">
      <c r="A1116" s="318" t="str">
        <f ca="1">IF(AND(G1116&lt;&gt;"",G1116&gt;0),MAX(A$3:A1115,MAX(转付款存档!A:A))+1,"")</f>
        <v/>
      </c>
      <c r="B1116" s="319" t="s">
        <v>96</v>
      </c>
      <c r="C1116" s="319" t="s">
        <v>96</v>
      </c>
      <c r="D1116" s="320" t="str">
        <f ca="1">IF(B1116&lt;&gt;"",IF(COUNTIF(账户资料!A:A,B1116)=1,IF(B1116="",0,VLOOKUP(B1116,账户资料!A:B,2,FALSE)),"无此账户编码请备案后录入!"),"")</f>
        <v/>
      </c>
      <c r="E1116" s="321" t="str">
        <f ca="1">IF(COUNTIF(账户资料!A:A,B1116)=1,IF(B1116="",0,VLOOKUP(B1116,账户资料!A:C,3,FALSE)),"")</f>
        <v/>
      </c>
      <c r="F1116" s="319" t="s">
        <v>96</v>
      </c>
      <c r="G1116" s="322"/>
      <c r="H1116" s="322"/>
      <c r="I1116" s="323" t="str">
        <f ca="1" t="shared" si="19"/>
        <v/>
      </c>
    </row>
    <row r="1117" customHeight="1" spans="1:9">
      <c r="A1117" s="318" t="str">
        <f ca="1">IF(AND(G1117&lt;&gt;"",G1117&gt;0),MAX(A$3:A1116,MAX(转付款存档!A:A))+1,"")</f>
        <v/>
      </c>
      <c r="B1117" s="319" t="s">
        <v>96</v>
      </c>
      <c r="C1117" s="319" t="s">
        <v>96</v>
      </c>
      <c r="D1117" s="320" t="str">
        <f ca="1">IF(B1117&lt;&gt;"",IF(COUNTIF(账户资料!A:A,B1117)=1,IF(B1117="",0,VLOOKUP(B1117,账户资料!A:B,2,FALSE)),"无此账户编码请备案后录入!"),"")</f>
        <v/>
      </c>
      <c r="E1117" s="321" t="str">
        <f ca="1">IF(COUNTIF(账户资料!A:A,B1117)=1,IF(B1117="",0,VLOOKUP(B1117,账户资料!A:C,3,FALSE)),"")</f>
        <v/>
      </c>
      <c r="F1117" s="319" t="s">
        <v>96</v>
      </c>
      <c r="G1117" s="322"/>
      <c r="H1117" s="322"/>
      <c r="I1117" s="323" t="str">
        <f ca="1" t="shared" si="19"/>
        <v/>
      </c>
    </row>
    <row r="1118" customHeight="1" spans="1:9">
      <c r="A1118" s="318" t="str">
        <f ca="1">IF(AND(G1118&lt;&gt;"",G1118&gt;0),MAX(A$3:A1117,MAX(转付款存档!A:A))+1,"")</f>
        <v/>
      </c>
      <c r="B1118" s="319" t="s">
        <v>96</v>
      </c>
      <c r="C1118" s="319" t="s">
        <v>96</v>
      </c>
      <c r="D1118" s="320" t="str">
        <f ca="1">IF(B1118&lt;&gt;"",IF(COUNTIF(账户资料!A:A,B1118)=1,IF(B1118="",0,VLOOKUP(B1118,账户资料!A:B,2,FALSE)),"无此账户编码请备案后录入!"),"")</f>
        <v/>
      </c>
      <c r="E1118" s="321" t="str">
        <f ca="1">IF(COUNTIF(账户资料!A:A,B1118)=1,IF(B1118="",0,VLOOKUP(B1118,账户资料!A:C,3,FALSE)),"")</f>
        <v/>
      </c>
      <c r="F1118" s="319" t="s">
        <v>96</v>
      </c>
      <c r="G1118" s="322"/>
      <c r="H1118" s="322"/>
      <c r="I1118" s="323" t="str">
        <f ca="1" t="shared" si="19"/>
        <v/>
      </c>
    </row>
  </sheetData>
  <conditionalFormatting sqref="C4:C1118">
    <cfRule type="expression" dxfId="0" priority="3" stopIfTrue="1">
      <formula>AND(LEN(C4)&lt;&gt;6,C4&lt;&gt;"")</formula>
    </cfRule>
  </conditionalFormatting>
  <conditionalFormatting sqref="D4:D1118">
    <cfRule type="cellIs" dxfId="1" priority="2" stopIfTrue="1" operator="equal">
      <formula>"无此账户编码请备案后录入!"</formula>
    </cfRule>
  </conditionalFormatting>
  <conditionalFormatting sqref="F4:F1118">
    <cfRule type="expression" dxfId="0" priority="4" stopIfTrue="1">
      <formula>AND(LEN(F4)&lt;&gt;8,F4&lt;&gt;"")</formula>
    </cfRule>
  </conditionalFormatting>
  <conditionalFormatting sqref="G4:H1118">
    <cfRule type="expression" dxfId="0" priority="1" stopIfTrue="1">
      <formula>AND(#REF!&lt;&gt;"",#REF!-G4-#REF!&lt;0)</formula>
    </cfRule>
  </conditionalFormatting>
  <dataValidations count="3">
    <dataValidation allowBlank="1" showInputMessage="1" showErrorMessage="1" prompt="如:20160711" sqref="F3"/>
    <dataValidation type="custom" showInputMessage="1" showErrorMessage="1" error="非8位数！" prompt="如：20160701" sqref="F4:F1118">
      <formula1>IF(LEN(F4)=8,F4&lt;&gt;"",F4="")</formula1>
    </dataValidation>
    <dataValidation type="custom" showInputMessage="1" showErrorMessage="1" error="非6位数！" prompt="如：201607" sqref="C4:C1118">
      <formula1>IF(LEN(C4)=6,C4&lt;&gt;"",C4="")</formula1>
    </dataValidation>
  </dataValidations>
  <printOptions horizontalCentered="1"/>
  <pageMargins left="0" right="0" top="0.590551181102362" bottom="0.590551181102362" header="0.511811023622047" footer="0.31496062992126"/>
  <pageSetup paperSize="9" orientation="landscape" blackAndWhite="1" horizontalDpi="600" verticalDpi="180"/>
  <headerFooter alignWithMargins="0" scaleWithDoc="0">
    <oddHeader>&amp;R&amp;P/&amp;N</oddHeader>
    <oddFooter>&amp;L核准：&amp;C审核：&amp;R制表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indexed="9"/>
  </sheetPr>
  <dimension ref="A1:AE97"/>
  <sheetViews>
    <sheetView workbookViewId="0">
      <pane ySplit="3" topLeftCell="A4" activePane="bottomLeft" state="frozen"/>
      <selection/>
      <selection pane="bottomLeft" activeCell="AG13" sqref="AG13"/>
    </sheetView>
  </sheetViews>
  <sheetFormatPr defaultColWidth="9" defaultRowHeight="14.25"/>
  <cols>
    <col min="1" max="1" width="4.625" style="120" customWidth="1"/>
    <col min="2" max="2" width="7.875" style="120" customWidth="1"/>
    <col min="3" max="3" width="7.375" style="120" customWidth="1"/>
    <col min="4" max="4" width="5.625" style="153" customWidth="1"/>
    <col min="5" max="5" width="2.875" style="153" customWidth="1"/>
    <col min="6" max="6" width="3.125" style="153" customWidth="1"/>
    <col min="7" max="7" width="2" style="153" customWidth="1"/>
    <col min="8" max="8" width="2.75" style="153" customWidth="1"/>
    <col min="9" max="9" width="13.375" style="120" customWidth="1"/>
    <col min="10" max="10" width="6.25" style="120" customWidth="1"/>
    <col min="11" max="11" width="9.875" style="120" customWidth="1"/>
    <col min="12" max="12" width="3.5" style="120" customWidth="1"/>
    <col min="13" max="13" width="9.5" style="120" customWidth="1"/>
    <col min="14" max="14" width="2.75" style="120" customWidth="1"/>
    <col min="15" max="15" width="5.875" style="120" customWidth="1"/>
    <col min="16" max="16" width="2.125" style="120" customWidth="1"/>
    <col min="17" max="17" width="6.25" style="120" customWidth="1"/>
    <col min="18" max="18" width="9" style="120"/>
    <col min="19" max="29" width="2.25" style="120" customWidth="1"/>
    <col min="30" max="31" width="9" style="120" hidden="1" customWidth="1"/>
    <col min="32" max="16384" width="9" style="120"/>
  </cols>
  <sheetData>
    <row r="1" ht="19.5" customHeight="1" spans="9:9">
      <c r="I1" s="287" t="s">
        <v>97</v>
      </c>
    </row>
    <row r="2" ht="23.25" customHeight="1" spans="1:9">
      <c r="A2" s="250" t="s">
        <v>98</v>
      </c>
      <c r="I2" s="287"/>
    </row>
    <row r="3" ht="23.25" customHeight="1" spans="1:9">
      <c r="A3" s="250" t="s">
        <v>99</v>
      </c>
      <c r="I3" s="287"/>
    </row>
    <row r="4" ht="11.25" customHeight="1" spans="2:16">
      <c r="B4" s="251"/>
      <c r="C4" s="252" t="str">
        <f ca="1">IF(K28&lt;&gt;"",IF(M18&lt;&gt;"",IF(M18-K18&gt;=0,VALUE(LEFT(K28,4)),""),""),IF(M18&lt;&gt;"",IF(M18-K18&gt;=0,VALUE(LEFT(K21,4)),""),""))</f>
        <v/>
      </c>
      <c r="D4" s="253" t="str">
        <f ca="1">IF(K28&lt;&gt;"",IF(M18&lt;&gt;"",IF(M18-K18&gt;=0,VALUE(RIGHT(LEFT(K28,6),2)),""),""),IF(M18&lt;&gt;"",IF(M18-K18&gt;=0,VALUE(RIGHT(LEFT(K21,6),2)),""),""))</f>
        <v/>
      </c>
      <c r="E4" s="253" t="str">
        <f ca="1">IF(K28&lt;&gt;"",IF(M18&lt;&gt;"",IF(M18-K18&gt;=0,VALUE(RIGHT(K28,2)),""),""),IF(M18&lt;&gt;"",IF(M18-K18&gt;=0,VALUE(RIGHT(K21,2)),""),""))</f>
        <v/>
      </c>
      <c r="F4" s="254"/>
      <c r="G4" s="254"/>
      <c r="K4" s="288"/>
      <c r="M4" s="288"/>
      <c r="O4" s="288"/>
      <c r="P4" s="288"/>
    </row>
    <row r="5" spans="2:29">
      <c r="B5" s="188" t="s">
        <v>21</v>
      </c>
      <c r="C5" s="255"/>
      <c r="D5" s="254"/>
      <c r="E5" s="254"/>
      <c r="F5" s="254"/>
      <c r="G5" s="254" t="s">
        <v>100</v>
      </c>
      <c r="I5" s="188" t="s">
        <v>101</v>
      </c>
      <c r="J5" s="188" t="s">
        <v>102</v>
      </c>
      <c r="M5" s="188"/>
      <c r="O5" s="288"/>
      <c r="P5" s="288"/>
      <c r="S5" s="306"/>
      <c r="T5" s="306"/>
      <c r="U5" s="306"/>
      <c r="V5" s="306"/>
      <c r="W5" s="306"/>
      <c r="X5" s="306"/>
      <c r="Y5" s="306"/>
      <c r="Z5" s="306"/>
      <c r="AA5" s="306"/>
      <c r="AB5" s="306"/>
      <c r="AC5" s="306"/>
    </row>
    <row r="6" ht="19.5" customHeight="1" spans="2:18">
      <c r="B6" s="256" t="s">
        <v>103</v>
      </c>
      <c r="C6" s="150" t="s">
        <v>104</v>
      </c>
      <c r="F6" s="257">
        <f ca="1">IF(C4="",0,VLOOKUP(C4,AD:AE,2,FALSE))</f>
        <v>0</v>
      </c>
      <c r="G6" s="258"/>
      <c r="H6" s="258"/>
      <c r="I6" s="289">
        <f ca="1">IF(D4="",0,VLOOKUP(D4,AD:AE,2,FALSE))</f>
        <v>0</v>
      </c>
      <c r="J6" s="257">
        <f ca="1">IF(E4="",0,VLOOKUP(E4,AD:AE,2,FALSE))</f>
        <v>0</v>
      </c>
      <c r="K6" s="290"/>
      <c r="L6" s="291"/>
      <c r="M6" s="290">
        <f ca="1">IF(M5="",0,VLOOKUP(M5,Q:R,2,FALSE))</f>
        <v>0</v>
      </c>
      <c r="N6" s="292"/>
      <c r="O6" s="290"/>
      <c r="P6" s="293"/>
      <c r="Q6" s="306"/>
      <c r="R6" s="306"/>
    </row>
    <row r="7" s="249" customFormat="1" ht="19.5" customHeight="1" spans="2:18">
      <c r="B7" s="259">
        <f ca="1">IF(C28&lt;&gt;"",C28,C21)</f>
        <v>502</v>
      </c>
      <c r="C7" s="260" t="s">
        <v>105</v>
      </c>
      <c r="D7" s="261" t="str">
        <f ca="1">IF(B7="",0,VLOOKUP(B7,账户资料!A:B,2,FALSE))</f>
        <v>诚X精密科技（深圳）有限公司</v>
      </c>
      <c r="E7" s="261"/>
      <c r="F7" s="261"/>
      <c r="G7" s="261"/>
      <c r="H7" s="261"/>
      <c r="I7" s="260"/>
      <c r="J7" s="294"/>
      <c r="K7" s="295"/>
      <c r="L7" s="291"/>
      <c r="R7" s="291"/>
    </row>
    <row r="8" ht="17.25" customHeight="1" spans="2:29">
      <c r="B8" s="256"/>
      <c r="S8" s="307" t="s">
        <v>106</v>
      </c>
      <c r="T8" s="307" t="s">
        <v>107</v>
      </c>
      <c r="U8" s="307" t="s">
        <v>108</v>
      </c>
      <c r="V8" s="307" t="s">
        <v>109</v>
      </c>
      <c r="W8" s="307" t="s">
        <v>110</v>
      </c>
      <c r="X8" s="150" t="s">
        <v>107</v>
      </c>
      <c r="Y8" s="150" t="s">
        <v>108</v>
      </c>
      <c r="Z8" s="150" t="s">
        <v>109</v>
      </c>
      <c r="AA8" s="150" t="s">
        <v>111</v>
      </c>
      <c r="AB8" s="150" t="s">
        <v>112</v>
      </c>
      <c r="AC8" s="150" t="s">
        <v>113</v>
      </c>
    </row>
    <row r="9" s="249" customFormat="1" ht="17.25" customHeight="1" spans="2:29">
      <c r="B9" s="262" t="str">
        <f ca="1">IF(AND(D18&gt;=10000000,D18&lt;100000000),"人民币大写","")</f>
        <v/>
      </c>
      <c r="D9" s="261" t="str">
        <f ca="1">IF(AND(D18&lt;&gt;"",B9&lt;&gt;""),IF(D18=INT(D18),""&amp;TEXT(D18,"[DBNUM2]")&amp;"元整",IF(INT(D18*10)=D18*10,""&amp;TEXT(INT(D18),"[DBNUM2]")&amp;"元"&amp;TEXT((INT(D18*10)-INT(D18)*10),"[DBNUM2]")&amp;"角整",""&amp;TEXT(INT(D18),"[DBNUM2]")&amp;"元"&amp;IF(INT(D18*10)=INT(D18)*10,"零",TEXT(INT(D18*10)-INT(D18)*10,"[DBNUM2]")&amp;"角")&amp;TEXT(RIGHT(ROUND(D18,2),1),"[DBNUM2]")&amp;"分")),"")</f>
        <v/>
      </c>
      <c r="E9" s="261"/>
      <c r="F9" s="261"/>
      <c r="G9" s="261"/>
      <c r="H9" s="261"/>
      <c r="I9" s="269"/>
      <c r="J9" s="296"/>
      <c r="K9" s="296"/>
      <c r="L9" s="296"/>
      <c r="S9" s="261" t="str">
        <f ca="1">IF(AND(D18&gt;=10000000,D18&lt;100000000),"￥","")</f>
        <v/>
      </c>
      <c r="T9" s="261" t="str">
        <f ca="1">IF(AND(D18&gt;=10000000,D18&lt;100000000),MID(D18,1,1),"")</f>
        <v/>
      </c>
      <c r="U9" s="261" t="str">
        <f ca="1">IF(AND(D18&gt;=10000000,D18&lt;100000000),MID(D18,2,1),"")</f>
        <v/>
      </c>
      <c r="V9" s="261" t="str">
        <f ca="1">IF(AND(D18&gt;=10000000,D18&lt;100000000),MID(D18,3,1),"")</f>
        <v/>
      </c>
      <c r="W9" s="261" t="str">
        <f ca="1">IF(AND(D18&gt;=10000000,D18&lt;100000000),MID(D18,4,1),"")</f>
        <v/>
      </c>
      <c r="X9" s="261" t="str">
        <f ca="1">IF(AND(D18&gt;=10000000,D18&lt;100000000),MID(D18,5,1),"")</f>
        <v/>
      </c>
      <c r="Y9" s="261" t="str">
        <f ca="1">IF(AND(D18&gt;=10000000,D18&lt;100000000),MID(D18,6,1),"")</f>
        <v/>
      </c>
      <c r="Z9" s="261" t="str">
        <f ca="1">IF(AND(D18&gt;=10000000,D18&lt;100000000),MID(D18,7,1),"")</f>
        <v/>
      </c>
      <c r="AA9" s="261" t="str">
        <f ca="1">IF(AND(D18&gt;=10000000,D18&lt;100000000),MID(D18,8,1),"")</f>
        <v/>
      </c>
      <c r="AB9" s="261" t="str">
        <f ca="1">IF(AND(D18&gt;=10000000,D18&lt;100000000),MID(I18,9,1),"")</f>
        <v/>
      </c>
      <c r="AC9" s="261" t="str">
        <f ca="1">IF(AND(D18&gt;=10000000,D18&lt;100000000),MID(I18,10,1),"")</f>
        <v/>
      </c>
    </row>
    <row r="10" s="249" customFormat="1" ht="17.25" customHeight="1" spans="2:29">
      <c r="B10" s="259" t="str">
        <f ca="1">IF(AND(D18&gt;=1000000,D18&lt;10000000),"人民币大写","")</f>
        <v/>
      </c>
      <c r="D10" s="261" t="str">
        <f ca="1">IF(AND(D18&lt;&gt;"",B10&lt;&gt;""),IF(D18=INT(D18),""&amp;TEXT(D18,"[DBNUM2]")&amp;"元整",IF(INT(D18*10)=D18*10,""&amp;TEXT(INT(D18),"[DBNUM2]")&amp;"元"&amp;TEXT((INT(D18*10)-INT(D18)*10),"[DBNUM2]")&amp;"角整",""&amp;TEXT(INT(D18),"[DBNUM2]")&amp;"元"&amp;IF(INT(D18*10)=INT(D18)*10,"零",TEXT(INT(D18*10)-INT(D18)*10,"[DBNUM2]")&amp;"角")&amp;TEXT(RIGHT(ROUND(D18,2),1),"[DBNUM2]")&amp;"分")),"")</f>
        <v/>
      </c>
      <c r="E10" s="261"/>
      <c r="F10" s="261"/>
      <c r="G10" s="261"/>
      <c r="H10" s="261"/>
      <c r="I10" s="269"/>
      <c r="J10" s="296"/>
      <c r="K10" s="296"/>
      <c r="L10" s="296"/>
      <c r="S10" s="261"/>
      <c r="T10" s="261" t="str">
        <f ca="1">IF(AND(D18&gt;=1000000,D18&lt;10000000),"￥","")</f>
        <v/>
      </c>
      <c r="U10" s="261" t="str">
        <f ca="1">IF(AND(D18&gt;=1000000,D18&lt;10000000),MID(D18,1,1),"")</f>
        <v/>
      </c>
      <c r="V10" s="261" t="str">
        <f ca="1">IF(AND(D18&gt;=1000000,D18&lt;10000000),MID(D18,2,1),"")</f>
        <v/>
      </c>
      <c r="W10" s="261" t="str">
        <f ca="1">IF(AND(D18&gt;=1000000,D18&lt;10000000),MID(D18,3,1),"")</f>
        <v/>
      </c>
      <c r="X10" s="261" t="str">
        <f ca="1">IF(AND(D18&gt;=1000000,D18&lt;10000000),MID(D18,4,1),"")</f>
        <v/>
      </c>
      <c r="Y10" s="261" t="str">
        <f ca="1">IF(AND(D18&gt;=1000000,D18&lt;10000000),MID(D18,5,1),"")</f>
        <v/>
      </c>
      <c r="Z10" s="261" t="str">
        <f ca="1">IF(AND(D18&gt;=1000000,D18&lt;10000000),MID(D18,6,1),"")</f>
        <v/>
      </c>
      <c r="AA10" s="261" t="str">
        <f ca="1">IF(AND(D18&gt;=1000000,D18&lt;10000000),MID(D18,7,1),"")</f>
        <v/>
      </c>
      <c r="AB10" s="261" t="str">
        <f ca="1">IF(AND(D18&gt;=1000000,D18&lt;10000000),MID(I18,8,1),"")</f>
        <v/>
      </c>
      <c r="AC10" s="261" t="str">
        <f ca="1">IF(AND(D18&gt;=1000000,D18&lt;10000000),MID(I18,9,1),"")</f>
        <v/>
      </c>
    </row>
    <row r="11" s="249" customFormat="1" ht="17.25" customHeight="1" spans="2:29">
      <c r="B11" s="259" t="str">
        <f ca="1">IF(AND(D18&gt;=100000,D18&lt;1000000),"人民币大写","")</f>
        <v/>
      </c>
      <c r="D11" s="261" t="str">
        <f ca="1">IF(AND(D18&lt;&gt;"",B11&lt;&gt;""),IF(D18=INT(D18),""&amp;TEXT(D18,"[DBNUM2]")&amp;"元整",IF(INT(D18*10)=D18*10,""&amp;TEXT(INT(D18),"[DBNUM2]")&amp;"元"&amp;TEXT((INT(D18*10)-INT(D18)*10),"[DBNUM2]")&amp;"角整",""&amp;TEXT(INT(D18),"[DBNUM2]")&amp;"元"&amp;IF(INT(D18*10)=INT(D18)*10,"零",TEXT(INT(D18*10)-INT(D18)*10,"[DBNUM2]")&amp;"角")&amp;TEXT(RIGHT(ROUND(D18,2),1),"[DBNUM2]")&amp;"分")),"")</f>
        <v/>
      </c>
      <c r="E11" s="261"/>
      <c r="F11" s="261"/>
      <c r="G11" s="261"/>
      <c r="H11" s="261"/>
      <c r="I11" s="269"/>
      <c r="J11" s="296"/>
      <c r="K11" s="296"/>
      <c r="L11" s="296"/>
      <c r="S11" s="261" t="str">
        <f>IF(LEN(C18)=9,"￥","")</f>
        <v/>
      </c>
      <c r="T11" s="261"/>
      <c r="U11" s="261" t="str">
        <f ca="1">IF(AND(D18&gt;=100000,D18&lt;1000000),"￥","")</f>
        <v/>
      </c>
      <c r="V11" s="261" t="str">
        <f ca="1">IF(AND(D18&gt;=100000,D18&lt;1000000),MID(D18,1,1),"")</f>
        <v/>
      </c>
      <c r="W11" s="261" t="str">
        <f ca="1">IF(AND(D18&gt;=100000,D18&lt;1000000),MID(D18,2,1),"")</f>
        <v/>
      </c>
      <c r="X11" s="261" t="str">
        <f ca="1">IF(AND(D18&gt;=100000,D18&lt;1000000),MID(D18,3,1),"")</f>
        <v/>
      </c>
      <c r="Y11" s="261" t="str">
        <f ca="1">IF(AND(D18&gt;=100000,D18&lt;1000000),MID(D18,4,1),"")</f>
        <v/>
      </c>
      <c r="Z11" s="261" t="str">
        <f ca="1">IF(AND(D18&gt;=100000,D18&lt;1000000),MID(D18,5,1),"")</f>
        <v/>
      </c>
      <c r="AA11" s="261" t="str">
        <f ca="1">IF(AND(D18&gt;=100000,D18&lt;1000000),MID(D18,6,1),"")</f>
        <v/>
      </c>
      <c r="AB11" s="261" t="str">
        <f ca="1">IF(AND(D18&gt;=100000,D18&lt;1000000),MID(I18,7,1),"")</f>
        <v/>
      </c>
      <c r="AC11" s="261" t="str">
        <f ca="1">IF(AND(D18&gt;=100000,D18&lt;1000000),MID(I18,8,1),"")</f>
        <v/>
      </c>
    </row>
    <row r="12" s="249" customFormat="1" ht="17.25" customHeight="1" spans="2:29">
      <c r="B12" s="259" t="str">
        <f ca="1">IF(AND(D18&gt;=10000,D18&lt;100000),"人民币大写","")</f>
        <v>人民币大写</v>
      </c>
      <c r="D12" s="261" t="str">
        <f ca="1">IF(AND(D18&lt;&gt;"",B12&lt;&gt;""),IF(D18=INT(D18),""&amp;TEXT(D18,"[DBNUM2]")&amp;"元整",IF(INT(D18*10)=D18*10,""&amp;TEXT(INT(D18),"[DBNUM2]")&amp;"元"&amp;TEXT((INT(D18*10)-INT(D18)*10),"[DBNUM2]")&amp;"角整",""&amp;TEXT(INT(D18),"[DBNUM2]")&amp;"元"&amp;IF(INT(D18*10)=INT(D18)*10,"零",TEXT(INT(D18*10)-INT(D18)*10,"[DBNUM2]")&amp;"角")&amp;TEXT(RIGHT(ROUND(D18,2),1),"[DBNUM2]")&amp;"分")),"")</f>
        <v>壹万贰仟肆佰捌拾元壹角陆分</v>
      </c>
      <c r="E12" s="261"/>
      <c r="F12" s="261"/>
      <c r="G12" s="261"/>
      <c r="H12" s="261"/>
      <c r="I12" s="269"/>
      <c r="J12" s="296"/>
      <c r="K12" s="296"/>
      <c r="L12" s="296"/>
      <c r="S12" s="261" t="str">
        <f>IF(LEN(C19)=9,"￥","")</f>
        <v/>
      </c>
      <c r="T12" s="261"/>
      <c r="U12" s="261"/>
      <c r="V12" s="261" t="str">
        <f ca="1">IF(AND(D18&gt;=10000,D18&lt;100000),"￥","")</f>
        <v>￥</v>
      </c>
      <c r="W12" s="261" t="str">
        <f ca="1">IF(AND(D18&gt;=10000,D18&lt;100000),MID(D18,1,1),"")</f>
        <v>1</v>
      </c>
      <c r="X12" s="261" t="str">
        <f ca="1">IF(AND(D18&gt;=10000,D18&lt;100000),MID(D18,2,1),"")</f>
        <v>2</v>
      </c>
      <c r="Y12" s="261" t="str">
        <f ca="1">IF(AND(D18&gt;=10000,D18&lt;100000),MID(D18,3,1),"")</f>
        <v>4</v>
      </c>
      <c r="Z12" s="261" t="str">
        <f ca="1">IF(AND(D18&gt;=10000,D18&lt;100000),MID(D18,4,1),"")</f>
        <v>8</v>
      </c>
      <c r="AA12" s="261" t="str">
        <f ca="1">IF(AND(D18&gt;=10000,D18&lt;100000),MID(D18,5,1),"")</f>
        <v>0</v>
      </c>
      <c r="AB12" s="261" t="str">
        <f ca="1">IF(AND(D18&gt;=10000,D18&lt;100000),MID(I18,6,1),"")</f>
        <v>1</v>
      </c>
      <c r="AC12" s="261" t="str">
        <f ca="1">IF(AND(D18&gt;=10000,D18&lt;100000),MID(I18,7,1),"")</f>
        <v>6</v>
      </c>
    </row>
    <row r="13" s="249" customFormat="1" ht="17.25" customHeight="1" spans="2:29">
      <c r="B13" s="263" t="str">
        <f ca="1">IF(AND(D18&gt;=1000,D18&lt;10000),"人民币大写","")</f>
        <v/>
      </c>
      <c r="D13" s="261" t="str">
        <f ca="1">IF(AND(D18&lt;&gt;"",B13&lt;&gt;""),IF(D18=INT(D18),""&amp;TEXT(D18,"[DBNUM2]")&amp;"元整",IF(INT(D18*10)=D18*10,""&amp;TEXT(INT(D18),"[DBNUM2]")&amp;"元"&amp;TEXT((INT(D18*10)-INT(D18)*10),"[DBNUM2]")&amp;"角整",""&amp;TEXT(INT(D18),"[DBNUM2]")&amp;"元"&amp;IF(INT(D18*10)=INT(D18)*10,"零",TEXT(INT(D18*10)-INT(D18)*10,"[DBNUM2]")&amp;"角")&amp;TEXT(RIGHT(ROUND(D18,2),1),"[DBNUM2]")&amp;"分")),"")</f>
        <v/>
      </c>
      <c r="E13" s="261"/>
      <c r="F13" s="261"/>
      <c r="G13" s="261"/>
      <c r="H13" s="261"/>
      <c r="I13" s="269"/>
      <c r="J13" s="296"/>
      <c r="K13" s="296"/>
      <c r="L13" s="296"/>
      <c r="S13" s="261"/>
      <c r="T13" s="261"/>
      <c r="U13" s="261"/>
      <c r="V13" s="261"/>
      <c r="W13" s="261" t="str">
        <f ca="1">IF(AND(D18&gt;=1000,D18&lt;10000),"￥","")</f>
        <v/>
      </c>
      <c r="X13" s="261" t="str">
        <f ca="1">IF(AND(D18&gt;=1000,D18&lt;10000),MID(D18,1,1),"")</f>
        <v/>
      </c>
      <c r="Y13" s="261" t="str">
        <f ca="1">IF(AND(D18&gt;=1000,D18&lt;10000),MID(D18,2,1),"")</f>
        <v/>
      </c>
      <c r="Z13" s="261" t="str">
        <f ca="1">IF(AND(D18&gt;=1000,D18&lt;10000),MID(D18,3,1),"")</f>
        <v/>
      </c>
      <c r="AA13" s="261" t="str">
        <f ca="1">IF(AND(D18&gt;=1000,D18&lt;10000),MID(D18,4,1),"")</f>
        <v/>
      </c>
      <c r="AB13" s="261" t="str">
        <f ca="1">IF(AND(D18&gt;=1000,D18&lt;10000),MID(I18,5,1),"")</f>
        <v/>
      </c>
      <c r="AC13" s="261" t="str">
        <f ca="1">IF(AND(D18&gt;=1000,D18&lt;10000),MID(I18,6,1),"")</f>
        <v/>
      </c>
    </row>
    <row r="14" s="249" customFormat="1" ht="17.25" customHeight="1" spans="2:29">
      <c r="B14" s="259" t="str">
        <f ca="1">IF(AND(D18&gt;=100,D18&lt;1000),"人民币大写","")</f>
        <v/>
      </c>
      <c r="D14" s="261" t="str">
        <f ca="1">IF(AND(D18&lt;&gt;"",B14&lt;&gt;""),IF(D18=INT(D18),""&amp;TEXT(D18,"[DBNUM2]")&amp;"元整",IF(INT(D18*10)=D18*10,""&amp;TEXT(INT(D18),"[DBNUM2]")&amp;"元"&amp;TEXT((INT(D18*10)-INT(D18)*10),"[DBNUM2]")&amp;"角整",""&amp;TEXT(INT(D18),"[DBNUM2]")&amp;"元"&amp;IF(INT(D18*10)=INT(D18)*10,"零",TEXT(INT(D18*10)-INT(D18)*10,"[DBNUM2]")&amp;"角")&amp;TEXT(RIGHT(ROUND(D18,2),1),"[DBNUM2]")&amp;"分")),"")</f>
        <v/>
      </c>
      <c r="E14" s="261"/>
      <c r="F14" s="261"/>
      <c r="G14" s="261"/>
      <c r="H14" s="261"/>
      <c r="I14" s="269"/>
      <c r="J14" s="296" t="str">
        <f ca="1">IF(AND(D18&lt;&gt;"",B14&lt;&gt;""),IF(D18=INT(D18),""&amp;TEXT(D18,"[DBNUM2]")&amp;"元整",IF(INT(D18*10)=D18*10,""&amp;TEXT(INT(D18),"[DBNUM2]")&amp;"元"&amp;TEXT((INT(D18*10)-INT(D18)*10),"[DBNUM2]")&amp;"角整",""&amp;TEXT(INT(D18),"[DBNUM2]")&amp;"元"&amp;IF(INT(D18*10)=INT(D18)*10,"零",TEXT(INT(D18*10)-INT(D18)*10,"[DBNUM2]")&amp;"角")&amp;TEXT(RIGHT(ROUND(D18,2),1),"[DBNUM2]")&amp;"分")),"")</f>
        <v/>
      </c>
      <c r="K14" s="296"/>
      <c r="L14" s="296"/>
      <c r="X14" s="249" t="str">
        <f ca="1">IF(AND(D18&gt;=100,D18&lt;1000),"￥","")</f>
        <v/>
      </c>
      <c r="Y14" s="249" t="str">
        <f ca="1">IF(AND(D18&gt;=100,D18&lt;1000),MID(D18,1,1),"")</f>
        <v/>
      </c>
      <c r="Z14" s="249" t="str">
        <f ca="1">IF(AND(D18&gt;=100,D18&lt;1000),MID(D18,2,1),"")</f>
        <v/>
      </c>
      <c r="AA14" s="249" t="str">
        <f ca="1">IF(AND(D18&gt;=100,D18&lt;1000),MID(D18,3,1),"")</f>
        <v/>
      </c>
      <c r="AB14" s="249" t="str">
        <f ca="1">IF(AND(D18&gt;=100,D18&lt;1000),MID(I18,4,1),"")</f>
        <v/>
      </c>
      <c r="AC14" s="249" t="str">
        <f ca="1">IF(AND(D18&gt;=100,D18&lt;1000),MID(I18,5,1),"")</f>
        <v/>
      </c>
    </row>
    <row r="15" spans="2:10">
      <c r="B15" s="264"/>
      <c r="C15" s="265"/>
      <c r="I15" s="150" t="s">
        <v>27</v>
      </c>
      <c r="J15" s="120" t="str">
        <f ca="1">D19</f>
        <v>货款</v>
      </c>
    </row>
    <row r="16" spans="2:8">
      <c r="B16" s="256" t="s">
        <v>114</v>
      </c>
      <c r="C16" s="150" t="s">
        <v>115</v>
      </c>
      <c r="D16" s="266" t="str">
        <f ca="1">C4</f>
        <v/>
      </c>
      <c r="E16" s="267" t="str">
        <f ca="1">IF(AND(D4&gt;0,D4&lt;10),0,"")</f>
        <v/>
      </c>
      <c r="F16" s="268" t="str">
        <f ca="1">D4</f>
        <v/>
      </c>
      <c r="G16" s="267" t="str">
        <f>IF(AND(F4&gt;0,F4&lt;10),0,"")</f>
        <v/>
      </c>
      <c r="H16" s="268" t="str">
        <f ca="1">E4</f>
        <v/>
      </c>
    </row>
    <row r="17" ht="21.75" customHeight="1" spans="2:13">
      <c r="B17" s="256" t="s">
        <v>116</v>
      </c>
      <c r="C17" s="269" t="s">
        <v>105</v>
      </c>
      <c r="D17" s="270" t="str">
        <f ca="1">IF($B$7="",0,VLOOKUP($B$7,账户资料!A:F,6,FALSE))</f>
        <v>诚X公司</v>
      </c>
      <c r="I17" s="188" t="s">
        <v>117</v>
      </c>
      <c r="K17" s="120" t="s">
        <v>118</v>
      </c>
      <c r="M17" s="188" t="s">
        <v>119</v>
      </c>
    </row>
    <row r="18" spans="2:15">
      <c r="B18" s="256" t="s">
        <v>120</v>
      </c>
      <c r="C18" s="150" t="s">
        <v>121</v>
      </c>
      <c r="D18" s="271">
        <f ca="1">IF(I28&gt;0,I28,I21)</f>
        <v>12480.16</v>
      </c>
      <c r="E18" s="271"/>
      <c r="F18" s="271"/>
      <c r="G18" s="271"/>
      <c r="H18" s="271"/>
      <c r="I18" s="254">
        <f ca="1">IF(D18&lt;&gt;"",D18*100,"")</f>
        <v>1248016</v>
      </c>
      <c r="K18" s="297">
        <f ca="1">TODAY()</f>
        <v>44229</v>
      </c>
      <c r="M18" s="298">
        <f ca="1">IF(K28&lt;&gt;"",DATE(MID(K28,1,4),MID(K28,5,2),MID(K28,7,2)),DATE(MID(K21,1,4),MID(K21,5,2),MID(K21,7,2)))</f>
        <v>42705</v>
      </c>
      <c r="O18" s="206" t="str">
        <f ca="1">IF(M18&lt;&gt;"",IF(M18-K18&lt;0,"支票日期有误不能打印!",""),"")</f>
        <v>支票日期有误不能打印!</v>
      </c>
    </row>
    <row r="19" ht="24" customHeight="1" spans="2:8">
      <c r="B19" s="256" t="s">
        <v>122</v>
      </c>
      <c r="C19" s="150" t="s">
        <v>123</v>
      </c>
      <c r="D19" s="272" t="str">
        <f ca="1">IF($B$7="",0,VLOOKUP($B$7,账户资料!A:G,7,FALSE))</f>
        <v>货款</v>
      </c>
      <c r="E19" s="272"/>
      <c r="F19" s="272"/>
      <c r="G19" s="272"/>
      <c r="H19" s="272"/>
    </row>
    <row r="20" ht="27" customHeight="1" spans="2:11">
      <c r="B20" s="273" t="s">
        <v>124</v>
      </c>
      <c r="C20" s="274" t="s">
        <v>125</v>
      </c>
      <c r="D20" s="275" t="s">
        <v>126</v>
      </c>
      <c r="E20" s="180"/>
      <c r="F20" s="180"/>
      <c r="G20" s="180"/>
      <c r="H20" s="180"/>
      <c r="I20" s="188" t="s">
        <v>127</v>
      </c>
      <c r="K20" s="120" t="s">
        <v>128</v>
      </c>
    </row>
    <row r="21" s="58" customFormat="1" customHeight="1" spans="1:11">
      <c r="A21" s="146" t="s">
        <v>129</v>
      </c>
      <c r="B21" s="276"/>
      <c r="C21" s="277">
        <v>103</v>
      </c>
      <c r="D21" s="278" t="str">
        <f ca="1">IF(C21="","",IF(C21="",0,VLOOKUP(C21,账户资料!A:F,6,FALSE)))</f>
        <v>兴X公司</v>
      </c>
      <c r="E21" s="278"/>
      <c r="F21" s="278"/>
      <c r="G21" s="278"/>
      <c r="H21" s="278"/>
      <c r="I21" s="299">
        <v>120000</v>
      </c>
      <c r="K21" s="300">
        <v>20161231</v>
      </c>
    </row>
    <row r="22" customHeight="1" spans="1:11">
      <c r="A22" s="279" t="s">
        <v>130</v>
      </c>
      <c r="B22" s="280">
        <v>11</v>
      </c>
      <c r="C22" s="281">
        <f ca="1">IF(COUNTIF(转账付款!A:A,B22)=1,IF(B22="",0,VLOOKUP(B22,转账付款!A:B,2,FALSE)),"")</f>
        <v>502</v>
      </c>
      <c r="D22" s="163" t="str">
        <f ca="1">IF(C22="","",IF(C22="",0,VLOOKUP(C22,账户资料!A:F,6,FALSE)))</f>
        <v>诚X公司</v>
      </c>
      <c r="E22" s="163"/>
      <c r="F22" s="282"/>
      <c r="G22" s="282"/>
      <c r="H22" s="282"/>
      <c r="I22" s="301">
        <f ca="1">IF(C22="","",IF(B22="",0,VLOOKUP(B22,转账付款!A:G,7,FALSE)))</f>
        <v>12480.16</v>
      </c>
      <c r="J22" s="195"/>
      <c r="K22" s="302">
        <f ca="1">IF(C22="","",IF(B22="",0,VLOOKUP(B22,转账付款!A:F,6,FALSE)))</f>
        <v>20161201</v>
      </c>
    </row>
    <row r="23" ht="17.25" customHeight="1" spans="1:19">
      <c r="A23" s="176" t="s">
        <v>131</v>
      </c>
      <c r="B23" s="283"/>
      <c r="C23" s="281" t="str">
        <f ca="1">IF(COUNTIF(转账付款!A:A,B23)=1,IF(B23="",0,VLOOKUP(B23,转账付款!A:B,2,FALSE)),"")</f>
        <v/>
      </c>
      <c r="D23" s="163" t="str">
        <f ca="1">IF(C23="","",IF(C23="",0,VLOOKUP(C23,账户资料!A:F,6,FALSE)))</f>
        <v/>
      </c>
      <c r="E23" s="163"/>
      <c r="F23" s="282"/>
      <c r="G23" s="282"/>
      <c r="H23" s="282"/>
      <c r="I23" s="301" t="str">
        <f ca="1">IF(C23="","",IF(B23="",0,VLOOKUP(B23,转账付款!A:G,7,FALSE)))</f>
        <v/>
      </c>
      <c r="J23" s="195"/>
      <c r="K23" s="302" t="str">
        <f ca="1">IF(C23="","",IF(B23="",0,VLOOKUP(B23,转账付款!A:F,6,FALSE)))</f>
        <v/>
      </c>
      <c r="S23" s="58"/>
    </row>
    <row r="24" ht="17.25" customHeight="1" spans="1:19">
      <c r="A24" s="176" t="s">
        <v>132</v>
      </c>
      <c r="B24" s="283"/>
      <c r="C24" s="281" t="str">
        <f ca="1">IF(COUNTIF(转账付款!A:A,B24)=1,IF(B24="",0,VLOOKUP(B24,转账付款!A:B,2,FALSE)),"")</f>
        <v/>
      </c>
      <c r="D24" s="163" t="str">
        <f ca="1">IF(C24="","",IF(C24="",0,VLOOKUP(C24,账户资料!A:F,6,FALSE)))</f>
        <v/>
      </c>
      <c r="E24" s="163"/>
      <c r="F24" s="282"/>
      <c r="G24" s="282"/>
      <c r="H24" s="282"/>
      <c r="I24" s="301" t="str">
        <f ca="1">IF(C24="","",IF(B24="",0,VLOOKUP(B24,转账付款!A:G,7,FALSE)))</f>
        <v/>
      </c>
      <c r="J24" s="195"/>
      <c r="K24" s="302" t="str">
        <f ca="1">IF(C24="","",IF(B24="",0,VLOOKUP(B24,转账付款!A:F,6,FALSE)))</f>
        <v/>
      </c>
      <c r="P24" s="303"/>
      <c r="Q24" s="308"/>
      <c r="R24" s="308"/>
      <c r="S24" s="58"/>
    </row>
    <row r="25" ht="17.25" customHeight="1" spans="1:19">
      <c r="A25" s="176" t="s">
        <v>133</v>
      </c>
      <c r="B25" s="283"/>
      <c r="C25" s="281" t="str">
        <f ca="1">IF(COUNTIF(转账付款!A:A,B25)=1,IF(B25="",0,VLOOKUP(B25,转账付款!A:B,2,FALSE)),"")</f>
        <v/>
      </c>
      <c r="D25" s="163" t="str">
        <f ca="1">IF(C25="","",IF(C25="",0,VLOOKUP(C25,账户资料!A:F,6,FALSE)))</f>
        <v/>
      </c>
      <c r="E25" s="163"/>
      <c r="F25" s="282"/>
      <c r="G25" s="282"/>
      <c r="H25" s="282"/>
      <c r="I25" s="301" t="str">
        <f ca="1">IF(C25="","",IF(B25="",0,VLOOKUP(B25,转账付款!A:G,7,FALSE)))</f>
        <v/>
      </c>
      <c r="J25" s="195"/>
      <c r="K25" s="302" t="str">
        <f ca="1">IF(C25="","",IF(B25="",0,VLOOKUP(B25,转账付款!A:F,6,FALSE)))</f>
        <v/>
      </c>
      <c r="Q25" s="303"/>
      <c r="S25" s="58"/>
    </row>
    <row r="26" ht="17.25" customHeight="1" spans="1:19">
      <c r="A26" s="176" t="s">
        <v>134</v>
      </c>
      <c r="B26" s="283"/>
      <c r="C26" s="281" t="str">
        <f ca="1">IF(COUNTIF(转账付款!A:A,B26)=1,IF(B26="",0,VLOOKUP(B26,转账付款!A:B,2,FALSE)),"")</f>
        <v/>
      </c>
      <c r="D26" s="163" t="str">
        <f ca="1">IF(C26="","",IF(C26="",0,VLOOKUP(C26,账户资料!A:F,6,FALSE)))</f>
        <v/>
      </c>
      <c r="E26" s="163"/>
      <c r="F26" s="282"/>
      <c r="G26" s="282"/>
      <c r="H26" s="282"/>
      <c r="I26" s="301" t="str">
        <f ca="1">IF(C26="","",IF(B26="",0,VLOOKUP(B26,转账付款!A:G,7,FALSE)))</f>
        <v/>
      </c>
      <c r="J26" s="195"/>
      <c r="K26" s="302" t="str">
        <f ca="1">IF(C26="","",IF(B26="",0,VLOOKUP(B26,转账付款!A:F,6,FALSE)))</f>
        <v/>
      </c>
      <c r="S26" s="58"/>
    </row>
    <row r="27" ht="17.25" customHeight="1" spans="1:19">
      <c r="A27" s="176" t="s">
        <v>135</v>
      </c>
      <c r="B27" s="283"/>
      <c r="C27" s="281" t="str">
        <f ca="1">IF(COUNTIF(转账付款!A:A,B27)=1,IF(B27="",0,VLOOKUP(B27,转账付款!A:B,2,FALSE)),"")</f>
        <v/>
      </c>
      <c r="D27" s="163" t="str">
        <f ca="1">IF(C27="","",IF(C27="",0,VLOOKUP(C27,账户资料!A:F,6,FALSE)))</f>
        <v/>
      </c>
      <c r="E27" s="163"/>
      <c r="F27" s="282"/>
      <c r="G27" s="282"/>
      <c r="H27" s="282"/>
      <c r="I27" s="301" t="str">
        <f ca="1">IF(C27="","",IF(B27="",0,VLOOKUP(B27,转账付款!A:G,7,FALSE)))</f>
        <v/>
      </c>
      <c r="J27" s="195"/>
      <c r="K27" s="302" t="str">
        <f ca="1">IF(C27="","",IF(B27="",0,VLOOKUP(B27,转账付款!A:F,6,FALSE)))</f>
        <v/>
      </c>
      <c r="S27" s="58"/>
    </row>
    <row r="28" s="249" customFormat="1" ht="27.75" customHeight="1" spans="1:17">
      <c r="A28" s="165" t="s">
        <v>136</v>
      </c>
      <c r="B28" s="284">
        <f>6-COUNTBLANK(B22:B27)</f>
        <v>1</v>
      </c>
      <c r="C28" s="285">
        <f ca="1">IF(C22&lt;&gt;"",IF(COUNTIF(C22:C27,C22)=B28,C22,"收款人编码不相同"),"")</f>
        <v>502</v>
      </c>
      <c r="D28" s="286" t="str">
        <f ca="1">IF(COUNTIF(D22:D27,D22)=B28,D22,"收款人不同或无收款人？")</f>
        <v>诚X公司</v>
      </c>
      <c r="E28" s="161"/>
      <c r="F28" s="161"/>
      <c r="G28" s="161"/>
      <c r="H28" s="161"/>
      <c r="I28" s="304">
        <f ca="1">SUM(I22:I27)</f>
        <v>12480.16</v>
      </c>
      <c r="J28" s="121"/>
      <c r="K28" s="305">
        <f ca="1">IF(K22&lt;&gt;"",IF(COUNTIF(K22:K27,K22)=B28,K22,"付款日期不相同"),"")</f>
        <v>20161201</v>
      </c>
      <c r="L28" s="120"/>
      <c r="M28" s="120"/>
      <c r="N28" s="120"/>
      <c r="O28" s="120"/>
      <c r="Q28" s="309"/>
    </row>
    <row r="29" ht="18.75" customHeight="1" spans="3:3">
      <c r="C29" s="150"/>
    </row>
    <row r="30" ht="18.75" customHeight="1" spans="3:3">
      <c r="C30" s="150"/>
    </row>
    <row r="31" ht="18.75" customHeight="1" spans="3:3">
      <c r="C31" s="150"/>
    </row>
    <row r="32" ht="18.75" customHeight="1" spans="3:3">
      <c r="C32" s="150"/>
    </row>
    <row r="33" ht="18.75" customHeight="1" spans="3:3">
      <c r="C33" s="150"/>
    </row>
    <row r="34" spans="17:31">
      <c r="Q34" s="310"/>
      <c r="AD34" s="310">
        <v>1</v>
      </c>
      <c r="AE34" s="120" t="s">
        <v>137</v>
      </c>
    </row>
    <row r="35" spans="17:31">
      <c r="Q35" s="310"/>
      <c r="AD35" s="310">
        <v>2</v>
      </c>
      <c r="AE35" s="120" t="s">
        <v>138</v>
      </c>
    </row>
    <row r="36" spans="17:31">
      <c r="Q36" s="310"/>
      <c r="AD36" s="310">
        <v>3</v>
      </c>
      <c r="AE36" s="120" t="s">
        <v>139</v>
      </c>
    </row>
    <row r="37" spans="17:31">
      <c r="Q37" s="310"/>
      <c r="AD37" s="310">
        <v>4</v>
      </c>
      <c r="AE37" s="120" t="s">
        <v>140</v>
      </c>
    </row>
    <row r="38" spans="17:31">
      <c r="Q38" s="310"/>
      <c r="AD38" s="310">
        <v>5</v>
      </c>
      <c r="AE38" s="120" t="s">
        <v>141</v>
      </c>
    </row>
    <row r="39" spans="17:31">
      <c r="Q39" s="310"/>
      <c r="AD39" s="310">
        <v>6</v>
      </c>
      <c r="AE39" s="120" t="s">
        <v>142</v>
      </c>
    </row>
    <row r="40" spans="17:31">
      <c r="Q40" s="310"/>
      <c r="AD40" s="310">
        <v>7</v>
      </c>
      <c r="AE40" s="120" t="s">
        <v>143</v>
      </c>
    </row>
    <row r="41" spans="17:31">
      <c r="Q41" s="310"/>
      <c r="AD41" s="310">
        <v>8</v>
      </c>
      <c r="AE41" s="120" t="s">
        <v>144</v>
      </c>
    </row>
    <row r="42" spans="17:31">
      <c r="Q42" s="310"/>
      <c r="AD42" s="310">
        <v>9</v>
      </c>
      <c r="AE42" s="120" t="s">
        <v>145</v>
      </c>
    </row>
    <row r="43" spans="17:31">
      <c r="Q43" s="310"/>
      <c r="AD43" s="310">
        <v>10</v>
      </c>
      <c r="AE43" s="120" t="s">
        <v>146</v>
      </c>
    </row>
    <row r="44" spans="17:31">
      <c r="Q44" s="310"/>
      <c r="AD44" s="310">
        <v>11</v>
      </c>
      <c r="AE44" s="120" t="s">
        <v>147</v>
      </c>
    </row>
    <row r="45" spans="17:31">
      <c r="Q45" s="310"/>
      <c r="AD45" s="310">
        <v>12</v>
      </c>
      <c r="AE45" s="120" t="s">
        <v>148</v>
      </c>
    </row>
    <row r="46" spans="17:31">
      <c r="Q46" s="310"/>
      <c r="AD46" s="310">
        <v>13</v>
      </c>
      <c r="AE46" s="120" t="s">
        <v>149</v>
      </c>
    </row>
    <row r="47" spans="17:31">
      <c r="Q47" s="310"/>
      <c r="AD47" s="310">
        <v>14</v>
      </c>
      <c r="AE47" s="120" t="s">
        <v>150</v>
      </c>
    </row>
    <row r="48" spans="17:31">
      <c r="Q48" s="310"/>
      <c r="AD48" s="310">
        <v>15</v>
      </c>
      <c r="AE48" s="120" t="s">
        <v>151</v>
      </c>
    </row>
    <row r="49" spans="17:31">
      <c r="Q49" s="310"/>
      <c r="AD49" s="310">
        <v>16</v>
      </c>
      <c r="AE49" s="120" t="s">
        <v>152</v>
      </c>
    </row>
    <row r="50" spans="17:31">
      <c r="Q50" s="310"/>
      <c r="AD50" s="310">
        <v>17</v>
      </c>
      <c r="AE50" s="120" t="s">
        <v>153</v>
      </c>
    </row>
    <row r="51" spans="17:31">
      <c r="Q51" s="310"/>
      <c r="AD51" s="310">
        <v>18</v>
      </c>
      <c r="AE51" s="120" t="s">
        <v>154</v>
      </c>
    </row>
    <row r="52" spans="17:31">
      <c r="Q52" s="310"/>
      <c r="AD52" s="310">
        <v>19</v>
      </c>
      <c r="AE52" s="120" t="s">
        <v>155</v>
      </c>
    </row>
    <row r="53" spans="17:31">
      <c r="Q53" s="310"/>
      <c r="AD53" s="310">
        <v>20</v>
      </c>
      <c r="AE53" s="120" t="s">
        <v>156</v>
      </c>
    </row>
    <row r="54" spans="17:31">
      <c r="Q54" s="310"/>
      <c r="AD54" s="310">
        <v>21</v>
      </c>
      <c r="AE54" s="120" t="s">
        <v>157</v>
      </c>
    </row>
    <row r="55" spans="17:31">
      <c r="Q55" s="310"/>
      <c r="AD55" s="310">
        <v>22</v>
      </c>
      <c r="AE55" s="120" t="s">
        <v>158</v>
      </c>
    </row>
    <row r="56" spans="17:31">
      <c r="Q56" s="310"/>
      <c r="AD56" s="310">
        <v>23</v>
      </c>
      <c r="AE56" s="120" t="s">
        <v>159</v>
      </c>
    </row>
    <row r="57" spans="17:31">
      <c r="Q57" s="310"/>
      <c r="AD57" s="310">
        <v>24</v>
      </c>
      <c r="AE57" s="120" t="s">
        <v>160</v>
      </c>
    </row>
    <row r="58" spans="17:31">
      <c r="Q58" s="310"/>
      <c r="AD58" s="310">
        <v>25</v>
      </c>
      <c r="AE58" s="120" t="s">
        <v>161</v>
      </c>
    </row>
    <row r="59" spans="17:31">
      <c r="Q59" s="310"/>
      <c r="AD59" s="310">
        <v>26</v>
      </c>
      <c r="AE59" s="120" t="s">
        <v>162</v>
      </c>
    </row>
    <row r="60" spans="17:31">
      <c r="Q60" s="310"/>
      <c r="AD60" s="310">
        <v>27</v>
      </c>
      <c r="AE60" s="120" t="s">
        <v>163</v>
      </c>
    </row>
    <row r="61" spans="17:31">
      <c r="Q61" s="310"/>
      <c r="AD61" s="310">
        <v>28</v>
      </c>
      <c r="AE61" s="120" t="s">
        <v>164</v>
      </c>
    </row>
    <row r="62" spans="17:31">
      <c r="Q62" s="310"/>
      <c r="AD62" s="310">
        <v>29</v>
      </c>
      <c r="AE62" s="120" t="s">
        <v>165</v>
      </c>
    </row>
    <row r="63" spans="17:31">
      <c r="Q63" s="310"/>
      <c r="AD63" s="310">
        <v>30</v>
      </c>
      <c r="AE63" s="120" t="s">
        <v>166</v>
      </c>
    </row>
    <row r="64" spans="17:31">
      <c r="Q64" s="310"/>
      <c r="AD64" s="310">
        <v>31</v>
      </c>
      <c r="AE64" s="120" t="s">
        <v>167</v>
      </c>
    </row>
    <row r="65" spans="17:31">
      <c r="Q65" s="310"/>
      <c r="AD65" s="310">
        <v>2013</v>
      </c>
      <c r="AE65" s="120" t="s">
        <v>168</v>
      </c>
    </row>
    <row r="66" spans="17:31">
      <c r="Q66" s="310"/>
      <c r="AD66" s="310">
        <v>2014</v>
      </c>
      <c r="AE66" s="120" t="s">
        <v>169</v>
      </c>
    </row>
    <row r="67" spans="17:31">
      <c r="Q67" s="310"/>
      <c r="AD67" s="310">
        <v>2015</v>
      </c>
      <c r="AE67" s="120" t="s">
        <v>170</v>
      </c>
    </row>
    <row r="68" spans="17:31">
      <c r="Q68" s="310"/>
      <c r="AD68" s="310">
        <v>2016</v>
      </c>
      <c r="AE68" s="120" t="s">
        <v>171</v>
      </c>
    </row>
    <row r="69" spans="17:31">
      <c r="Q69" s="310"/>
      <c r="AD69" s="310">
        <v>2017</v>
      </c>
      <c r="AE69" s="120" t="s">
        <v>172</v>
      </c>
    </row>
    <row r="70" spans="17:31">
      <c r="Q70" s="310"/>
      <c r="AD70" s="310">
        <v>2018</v>
      </c>
      <c r="AE70" s="120" t="s">
        <v>173</v>
      </c>
    </row>
    <row r="71" spans="17:31">
      <c r="Q71" s="310"/>
      <c r="AD71" s="310">
        <v>2019</v>
      </c>
      <c r="AE71" s="120" t="s">
        <v>174</v>
      </c>
    </row>
    <row r="72" spans="17:31">
      <c r="Q72" s="310"/>
      <c r="AD72" s="310">
        <v>2020</v>
      </c>
      <c r="AE72" s="120" t="s">
        <v>175</v>
      </c>
    </row>
    <row r="73" spans="17:31">
      <c r="Q73" s="310"/>
      <c r="AD73" s="310">
        <v>2021</v>
      </c>
      <c r="AE73" s="120" t="s">
        <v>176</v>
      </c>
    </row>
    <row r="74" spans="17:31">
      <c r="Q74" s="310"/>
      <c r="AD74" s="310">
        <v>2022</v>
      </c>
      <c r="AE74" s="120" t="s">
        <v>177</v>
      </c>
    </row>
    <row r="75" spans="17:31">
      <c r="Q75" s="310"/>
      <c r="AD75" s="310">
        <v>2023</v>
      </c>
      <c r="AE75" s="120" t="s">
        <v>178</v>
      </c>
    </row>
    <row r="76" spans="17:31">
      <c r="Q76" s="310"/>
      <c r="AD76" s="310">
        <v>2024</v>
      </c>
      <c r="AE76" s="120" t="s">
        <v>179</v>
      </c>
    </row>
    <row r="77" spans="17:31">
      <c r="Q77" s="310"/>
      <c r="AD77" s="310">
        <v>2025</v>
      </c>
      <c r="AE77" s="120" t="s">
        <v>180</v>
      </c>
    </row>
    <row r="78" spans="17:31">
      <c r="Q78" s="310"/>
      <c r="AD78" s="310">
        <v>2026</v>
      </c>
      <c r="AE78" s="120" t="s">
        <v>181</v>
      </c>
    </row>
    <row r="79" spans="17:31">
      <c r="Q79" s="310"/>
      <c r="AD79" s="310">
        <v>2027</v>
      </c>
      <c r="AE79" s="120" t="s">
        <v>182</v>
      </c>
    </row>
    <row r="80" spans="17:31">
      <c r="Q80" s="310"/>
      <c r="AD80" s="310">
        <v>2028</v>
      </c>
      <c r="AE80" s="120" t="s">
        <v>183</v>
      </c>
    </row>
    <row r="81" spans="17:31">
      <c r="Q81" s="310"/>
      <c r="AD81" s="310">
        <v>2029</v>
      </c>
      <c r="AE81" s="120" t="s">
        <v>184</v>
      </c>
    </row>
    <row r="82" spans="17:31">
      <c r="Q82" s="310"/>
      <c r="AD82" s="310">
        <v>2030</v>
      </c>
      <c r="AE82" s="120" t="s">
        <v>185</v>
      </c>
    </row>
    <row r="83" spans="17:31">
      <c r="Q83" s="310"/>
      <c r="AD83" s="310">
        <v>2031</v>
      </c>
      <c r="AE83" s="120" t="s">
        <v>186</v>
      </c>
    </row>
    <row r="84" spans="17:31">
      <c r="Q84" s="310"/>
      <c r="AD84" s="310">
        <v>2032</v>
      </c>
      <c r="AE84" s="120" t="s">
        <v>187</v>
      </c>
    </row>
    <row r="85" spans="17:31">
      <c r="Q85" s="310"/>
      <c r="AD85" s="310">
        <v>2033</v>
      </c>
      <c r="AE85" s="120" t="s">
        <v>188</v>
      </c>
    </row>
    <row r="86" spans="17:31">
      <c r="Q86" s="310"/>
      <c r="AD86" s="310">
        <v>2034</v>
      </c>
      <c r="AE86" s="120" t="s">
        <v>189</v>
      </c>
    </row>
    <row r="87" spans="17:31">
      <c r="Q87" s="310"/>
      <c r="AD87" s="310">
        <v>2035</v>
      </c>
      <c r="AE87" s="120" t="s">
        <v>190</v>
      </c>
    </row>
    <row r="88" spans="17:31">
      <c r="Q88" s="310"/>
      <c r="AD88" s="310">
        <v>2036</v>
      </c>
      <c r="AE88" s="120" t="s">
        <v>191</v>
      </c>
    </row>
    <row r="89" spans="17:31">
      <c r="Q89" s="310"/>
      <c r="AD89" s="310">
        <v>2037</v>
      </c>
      <c r="AE89" s="120" t="s">
        <v>192</v>
      </c>
    </row>
    <row r="90" spans="17:31">
      <c r="Q90" s="310"/>
      <c r="AD90" s="310">
        <v>2038</v>
      </c>
      <c r="AE90" s="120" t="s">
        <v>193</v>
      </c>
    </row>
    <row r="91" spans="17:31">
      <c r="Q91" s="310"/>
      <c r="AD91" s="310">
        <v>2039</v>
      </c>
      <c r="AE91" s="120" t="s">
        <v>194</v>
      </c>
    </row>
    <row r="92" spans="17:31">
      <c r="Q92" s="310"/>
      <c r="AD92" s="310">
        <v>2040</v>
      </c>
      <c r="AE92" s="120" t="s">
        <v>195</v>
      </c>
    </row>
    <row r="93" spans="17:31">
      <c r="Q93" s="310"/>
      <c r="AD93" s="310">
        <v>2041</v>
      </c>
      <c r="AE93" s="120" t="s">
        <v>196</v>
      </c>
    </row>
    <row r="94" spans="17:31">
      <c r="Q94" s="310"/>
      <c r="AD94" s="310">
        <v>2042</v>
      </c>
      <c r="AE94" s="120" t="s">
        <v>197</v>
      </c>
    </row>
    <row r="95" spans="17:31">
      <c r="Q95" s="310"/>
      <c r="AD95" s="310">
        <v>2043</v>
      </c>
      <c r="AE95" s="120" t="s">
        <v>198</v>
      </c>
    </row>
    <row r="96" spans="17:31">
      <c r="Q96" s="310"/>
      <c r="AD96" s="310">
        <v>2044</v>
      </c>
      <c r="AE96" s="120" t="s">
        <v>199</v>
      </c>
    </row>
    <row r="97" spans="17:31">
      <c r="Q97" s="310"/>
      <c r="AD97" s="310">
        <v>2045</v>
      </c>
      <c r="AE97" s="120" t="s">
        <v>200</v>
      </c>
    </row>
  </sheetData>
  <protectedRanges>
    <protectedRange sqref="B22:B27" name="区域1"/>
  </protectedRanges>
  <mergeCells count="2">
    <mergeCell ref="D18:H18"/>
    <mergeCell ref="D19:H19"/>
  </mergeCells>
  <conditionalFormatting sqref="O18">
    <cfRule type="cellIs" dxfId="2" priority="1" stopIfTrue="1" operator="equal">
      <formula>"支票日期有误不能打印!"</formula>
    </cfRule>
  </conditionalFormatting>
  <dataValidations count="2">
    <dataValidation type="custom" showInputMessage="1" showErrorMessage="1" error="此代码付款表中不存在！" prompt="请尽量录入不要粘贴！" sqref="B22">
      <formula1>IF(AND(I22&lt;&gt;"",I22&gt;0),B22&lt;&gt;"",B22="")</formula1>
    </dataValidation>
    <dataValidation type="custom" showInputMessage="1" showErrorMessage="1" error="请先录上面栏,否则不能打印支票！" prompt="请尽量录入不要粘贴！" sqref="B23:B27">
      <formula1>IF(B22="",B23="",B23&lt;&gt;"")</formula1>
    </dataValidation>
  </dataValidations>
  <printOptions horizontalCentered="1"/>
  <pageMargins left="0" right="0" top="0.393700787401575" bottom="0.393700787401575" header="0.511811023622047" footer="0.511811023622047"/>
  <pageSetup paperSize="9" orientation="landscape" blackAndWhite="1" horizontalDpi="180" verticalDpi="180"/>
  <headerFooter alignWithMargins="0" scaleWithDoc="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tabColor indexed="22"/>
  </sheetPr>
  <dimension ref="A1:AL54"/>
  <sheetViews>
    <sheetView workbookViewId="0">
      <pane ySplit="1" topLeftCell="BM2" activePane="bottomLeft" state="frozen"/>
      <selection/>
      <selection pane="bottomLeft" activeCell="AH21" sqref="AH21"/>
    </sheetView>
  </sheetViews>
  <sheetFormatPr defaultColWidth="9" defaultRowHeight="14.25"/>
  <cols>
    <col min="1" max="1" width="3.75" style="18" customWidth="1"/>
    <col min="2" max="2" width="2.5" style="21" customWidth="1"/>
    <col min="3" max="3" width="5.625" style="21" customWidth="1"/>
    <col min="4" max="4" width="2.25" style="21" customWidth="1"/>
    <col min="5" max="5" width="2.875" style="21" customWidth="1"/>
    <col min="6" max="6" width="1.75" style="21" customWidth="1"/>
    <col min="7" max="8" width="2.625" style="21" customWidth="1"/>
    <col min="9" max="9" width="2.75" style="21" customWidth="1"/>
    <col min="10" max="10" width="13.375" style="21" hidden="1" customWidth="1"/>
    <col min="11" max="11" width="5.125" style="21" customWidth="1"/>
    <col min="12" max="12" width="7" style="21" customWidth="1"/>
    <col min="13" max="13" width="13.125" style="21" customWidth="1"/>
    <col min="14" max="14" width="1.25" style="21" customWidth="1"/>
    <col min="15" max="15" width="7.5" style="21" customWidth="1"/>
    <col min="16" max="16" width="7.375" style="21" customWidth="1"/>
    <col min="17" max="17" width="12.375" style="21" customWidth="1"/>
    <col min="18" max="19" width="1.875" style="21" customWidth="1"/>
    <col min="20" max="22" width="1.625" style="21" customWidth="1"/>
    <col min="23" max="23" width="2.25" style="21" customWidth="1"/>
    <col min="24" max="25" width="1.625" style="21" customWidth="1"/>
    <col min="26" max="26" width="0.875" style="21" customWidth="1"/>
    <col min="27" max="28" width="1.5" style="21" customWidth="1"/>
    <col min="29" max="29" width="1.375" style="21" customWidth="1"/>
    <col min="30" max="16384" width="9" style="20"/>
  </cols>
  <sheetData>
    <row r="1" s="18" customFormat="1" ht="32.25" customHeight="1" spans="2:29">
      <c r="B1" s="43"/>
      <c r="C1" s="43"/>
      <c r="D1" s="43"/>
      <c r="E1" s="43"/>
      <c r="F1" s="43"/>
      <c r="G1" s="43"/>
      <c r="H1" s="43"/>
      <c r="I1" s="43"/>
      <c r="J1" s="43"/>
      <c r="K1" s="43"/>
      <c r="L1" s="43"/>
      <c r="M1" s="228" t="str">
        <f ca="1">支票录入!O18</f>
        <v>支票日期有误不能打印!</v>
      </c>
      <c r="N1" s="43"/>
      <c r="O1" s="229" t="s">
        <v>201</v>
      </c>
      <c r="P1" s="43"/>
      <c r="Q1" s="43"/>
      <c r="R1" s="43"/>
      <c r="S1" s="43"/>
      <c r="T1" s="43"/>
      <c r="U1" s="43"/>
      <c r="V1" s="43"/>
      <c r="W1" s="43"/>
      <c r="X1" s="43"/>
      <c r="Y1" s="43"/>
      <c r="Z1" s="43"/>
      <c r="AA1" s="43"/>
      <c r="AB1" s="43"/>
      <c r="AC1" s="43"/>
    </row>
    <row r="2" s="18" customFormat="1" ht="26.25" customHeight="1" spans="1:29">
      <c r="A2" s="210" t="s">
        <v>103</v>
      </c>
      <c r="B2" s="211"/>
      <c r="C2" s="212"/>
      <c r="D2" s="41"/>
      <c r="E2" s="41"/>
      <c r="F2" s="41"/>
      <c r="G2" s="41"/>
      <c r="H2" s="41"/>
      <c r="I2" s="41"/>
      <c r="J2" s="230" t="s">
        <v>104</v>
      </c>
      <c r="K2" s="231"/>
      <c r="L2" s="232"/>
      <c r="M2" s="233">
        <f ca="1">IF(A2="",0,VLOOKUP(A2,支票录入!B:F,5,FALSE))</f>
        <v>0</v>
      </c>
      <c r="N2" s="234"/>
      <c r="O2" s="234">
        <f ca="1">IF(A2="",0,VLOOKUP(A2,支票录入!B:I,8,FALSE))</f>
        <v>0</v>
      </c>
      <c r="P2" s="235">
        <f ca="1">IF(A2="",0,VLOOKUP(A2,支票录入!B:J,9,FALSE))</f>
        <v>0</v>
      </c>
      <c r="Q2" s="231"/>
      <c r="R2" s="41"/>
      <c r="S2" s="231"/>
      <c r="T2" s="231"/>
      <c r="U2" s="230"/>
      <c r="V2" s="231"/>
      <c r="W2" s="41"/>
      <c r="X2" s="41"/>
      <c r="Y2" s="41"/>
      <c r="Z2" s="41"/>
      <c r="AA2" s="41"/>
      <c r="AB2" s="41"/>
      <c r="AC2" s="41"/>
    </row>
    <row r="3" s="19" customFormat="1" ht="21.75" customHeight="1" spans="1:38">
      <c r="A3" s="213">
        <f ca="1">支票录入!B7</f>
        <v>502</v>
      </c>
      <c r="B3" s="214"/>
      <c r="C3" s="215"/>
      <c r="D3" s="215"/>
      <c r="E3" s="215"/>
      <c r="F3" s="215"/>
      <c r="G3" s="215"/>
      <c r="H3" s="215"/>
      <c r="I3" s="215"/>
      <c r="J3" s="236" t="s">
        <v>105</v>
      </c>
      <c r="K3" s="215"/>
      <c r="L3" s="223"/>
      <c r="M3" s="237" t="str">
        <f ca="1">IF(M1="",IF(A3="",0,VLOOKUP(A3,账户资料!A:B,2,FALSE)),"")</f>
        <v/>
      </c>
      <c r="N3" s="238"/>
      <c r="O3" s="215"/>
      <c r="P3" s="215"/>
      <c r="Q3" s="215"/>
      <c r="R3" s="215"/>
      <c r="S3" s="246"/>
      <c r="T3" s="246"/>
      <c r="U3" s="247"/>
      <c r="V3" s="246"/>
      <c r="W3" s="243"/>
      <c r="X3" s="243"/>
      <c r="Y3" s="243"/>
      <c r="Z3" s="243"/>
      <c r="AA3" s="243"/>
      <c r="AB3" s="243"/>
      <c r="AC3" s="243"/>
      <c r="AL3" s="18"/>
    </row>
    <row r="4" s="19" customFormat="1" ht="21.75" customHeight="1" spans="1:38">
      <c r="A4" s="216" t="s">
        <v>202</v>
      </c>
      <c r="B4" s="214"/>
      <c r="C4" s="215"/>
      <c r="D4" s="215"/>
      <c r="E4" s="215"/>
      <c r="F4" s="215"/>
      <c r="G4" s="215"/>
      <c r="H4" s="215"/>
      <c r="I4" s="215"/>
      <c r="J4" s="239" t="s">
        <v>202</v>
      </c>
      <c r="K4" s="215"/>
      <c r="L4" s="240"/>
      <c r="M4" s="241" t="str">
        <f ca="1">IF(M1="",IF(A4="",0,VLOOKUP(A4,支票录入!B:D,3,FALSE)),"")</f>
        <v/>
      </c>
      <c r="N4" s="242"/>
      <c r="O4" s="243"/>
      <c r="P4" s="243"/>
      <c r="Q4" s="243"/>
      <c r="R4" s="248" t="str">
        <f ca="1">IF(A4="",0,VLOOKUP(A4,支票录入!B:S,18,FALSE))</f>
        <v/>
      </c>
      <c r="S4" s="248">
        <f ca="1">IF(A4="",0,VLOOKUP(A4,支票录入!B:T,19,FALSE))</f>
        <v>0</v>
      </c>
      <c r="T4" s="221" t="str">
        <f ca="1">IF(M1="",IF(A4="",0,VLOOKUP(A4,支票录入!B:U,20,FALSE)),"")</f>
        <v/>
      </c>
      <c r="U4" s="221" t="str">
        <f ca="1">IF(M1="",IF(C2="",IF(A4="",0,VLOOKUP(A4,支票录入!B:V,21,FALSE)),""),"")</f>
        <v/>
      </c>
      <c r="V4" s="221" t="str">
        <f ca="1">IF(M1="",IF(A4="",0,VLOOKUP(A4,支票录入!B:W,22,FALSE)),"")</f>
        <v/>
      </c>
      <c r="W4" s="221" t="str">
        <f ca="1">IF(M1="",IF(A4="",0,VLOOKUP(A4,支票录入!B:X,23,FALSE)),"")</f>
        <v/>
      </c>
      <c r="X4" s="221" t="str">
        <f ca="1">IF(M1="",IF(A4="",0,VLOOKUP(A4,支票录入!B:Y,24,FALSE)),"")</f>
        <v/>
      </c>
      <c r="Y4" s="221" t="str">
        <f ca="1">IF(M1="",IF(A4="",0,VLOOKUP(A4,支票录入!B:Z,25,FALSE)),"")</f>
        <v/>
      </c>
      <c r="Z4" s="221" t="str">
        <f ca="1">IF(M1="",IF(A4="",0,VLOOKUP(A4,支票录入!B:AA,26,FALSE)),"")</f>
        <v/>
      </c>
      <c r="AA4" s="221"/>
      <c r="AB4" s="221" t="str">
        <f ca="1">IF(M1="",IF(A4="",0,VLOOKUP(A4,支票录入!B:AB,27,FALSE)),"")</f>
        <v/>
      </c>
      <c r="AC4" s="221" t="str">
        <f ca="1">IF(M1="",IF(A4="",0,VLOOKUP(A4,支票录入!B:AC,28,FALSE)),"")</f>
        <v/>
      </c>
      <c r="AL4" s="18"/>
    </row>
    <row r="5" s="18" customFormat="1" ht="18.75" customHeight="1" spans="1:29">
      <c r="A5" s="25"/>
      <c r="B5" s="211"/>
      <c r="C5" s="217"/>
      <c r="D5" s="218"/>
      <c r="E5" s="219"/>
      <c r="F5" s="219"/>
      <c r="G5" s="217"/>
      <c r="H5" s="41"/>
      <c r="I5" s="41"/>
      <c r="J5" s="230" t="s">
        <v>27</v>
      </c>
      <c r="K5" s="41"/>
      <c r="L5" s="244"/>
      <c r="M5" s="245" t="str">
        <f ca="1">IF(M1="",IF(A9="",0,VLOOKUP(A9,支票录入!B:D,3,FALSE)),"")</f>
        <v/>
      </c>
      <c r="N5" s="41"/>
      <c r="O5" s="41"/>
      <c r="P5" s="41"/>
      <c r="Q5" s="41"/>
      <c r="R5" s="41"/>
      <c r="S5" s="41"/>
      <c r="T5" s="41"/>
      <c r="U5" s="41"/>
      <c r="V5" s="41"/>
      <c r="W5" s="41"/>
      <c r="X5" s="41"/>
      <c r="Y5" s="41"/>
      <c r="Z5" s="41"/>
      <c r="AA5" s="41"/>
      <c r="AB5" s="41"/>
      <c r="AC5" s="41"/>
    </row>
    <row r="6" s="18" customFormat="1" ht="22.5" customHeight="1" spans="1:29">
      <c r="A6" s="220" t="s">
        <v>114</v>
      </c>
      <c r="B6" s="211"/>
      <c r="C6" s="217" t="str">
        <f ca="1">IF(A6="",0,VLOOKUP(A6,支票录入!B:D,3,FALSE))</f>
        <v/>
      </c>
      <c r="D6" s="218" t="str">
        <f ca="1">IF(A6="",0,VLOOKUP(A6,支票录入!B:E,4,FALSE))</f>
        <v/>
      </c>
      <c r="E6" s="219" t="str">
        <f ca="1">IF(A6="",0,VLOOKUP(A6,支票录入!B:F,5,FALSE))</f>
        <v/>
      </c>
      <c r="F6" s="219" t="str">
        <f ca="1">IF(A6="",0,VLOOKUP(A6,支票录入!B:G,6,FALSE))</f>
        <v/>
      </c>
      <c r="G6" s="217" t="str">
        <f ca="1">IF(A6="",0,VLOOKUP(A6,支票录入!B:H,7,FALSE))</f>
        <v/>
      </c>
      <c r="H6" s="221"/>
      <c r="I6" s="221"/>
      <c r="J6" s="41"/>
      <c r="K6" s="41"/>
      <c r="L6" s="41"/>
      <c r="M6" s="41"/>
      <c r="N6" s="41"/>
      <c r="O6" s="41"/>
      <c r="P6" s="41"/>
      <c r="Q6" s="41"/>
      <c r="R6" s="41"/>
      <c r="S6" s="41"/>
      <c r="T6" s="41"/>
      <c r="U6" s="41"/>
      <c r="V6" s="41"/>
      <c r="W6" s="41"/>
      <c r="X6" s="41"/>
      <c r="Y6" s="41"/>
      <c r="Z6" s="41"/>
      <c r="AA6" s="41"/>
      <c r="AB6" s="41"/>
      <c r="AC6" s="41"/>
    </row>
    <row r="7" s="18" customFormat="1" ht="20.25" customHeight="1" spans="1:29">
      <c r="A7" s="220" t="s">
        <v>116</v>
      </c>
      <c r="B7" s="211"/>
      <c r="C7" s="222" t="str">
        <f ca="1">IF(M1="",IF(A7="",0,VLOOKUP(A7,支票录入!B:D,3,FALSE)),"")</f>
        <v/>
      </c>
      <c r="D7" s="223"/>
      <c r="E7" s="215"/>
      <c r="F7" s="215"/>
      <c r="G7" s="215"/>
      <c r="H7" s="41"/>
      <c r="I7" s="41"/>
      <c r="J7" s="41"/>
      <c r="K7" s="41"/>
      <c r="L7" s="41"/>
      <c r="M7" s="41"/>
      <c r="N7" s="41"/>
      <c r="O7" s="41"/>
      <c r="P7" s="41"/>
      <c r="Q7" s="41"/>
      <c r="R7" s="41"/>
      <c r="S7" s="41"/>
      <c r="T7" s="41"/>
      <c r="U7" s="41"/>
      <c r="V7" s="41"/>
      <c r="W7" s="41"/>
      <c r="X7" s="41"/>
      <c r="Y7" s="41"/>
      <c r="Z7" s="41"/>
      <c r="AA7" s="41"/>
      <c r="AB7" s="41"/>
      <c r="AC7" s="41"/>
    </row>
    <row r="8" s="18" customFormat="1" ht="22.5" customHeight="1" spans="1:29">
      <c r="A8" s="220" t="s">
        <v>120</v>
      </c>
      <c r="B8" s="211"/>
      <c r="C8" s="221" t="str">
        <f ca="1">IF(M1="",IF(A8="",0,VLOOKUP(A8,支票录入!B:D,3,FALSE)),"")</f>
        <v/>
      </c>
      <c r="D8" s="221"/>
      <c r="E8" s="221"/>
      <c r="F8" s="221"/>
      <c r="G8" s="221"/>
      <c r="H8" s="221"/>
      <c r="I8" s="221"/>
      <c r="J8" s="224"/>
      <c r="K8" s="224"/>
      <c r="L8" s="41"/>
      <c r="M8" s="41"/>
      <c r="N8" s="41"/>
      <c r="O8" s="41"/>
      <c r="P8" s="41"/>
      <c r="Q8" s="41"/>
      <c r="R8" s="41"/>
      <c r="S8" s="41"/>
      <c r="T8" s="41"/>
      <c r="U8" s="41"/>
      <c r="V8" s="41"/>
      <c r="W8" s="41"/>
      <c r="X8" s="41"/>
      <c r="Y8" s="41"/>
      <c r="Z8" s="41"/>
      <c r="AA8" s="41"/>
      <c r="AB8" s="41"/>
      <c r="AC8" s="41"/>
    </row>
    <row r="9" s="18" customFormat="1" ht="17.25" customHeight="1" spans="1:29">
      <c r="A9" s="220" t="s">
        <v>122</v>
      </c>
      <c r="B9" s="211"/>
      <c r="C9" s="224"/>
      <c r="D9" s="223" t="str">
        <f ca="1">IF(M1="",IF(A9="",0,VLOOKUP(A9,支票录入!B:D,3,FALSE)),"")</f>
        <v/>
      </c>
      <c r="E9" s="224"/>
      <c r="F9" s="224"/>
      <c r="G9" s="41"/>
      <c r="H9" s="41"/>
      <c r="I9" s="41"/>
      <c r="J9" s="41"/>
      <c r="K9" s="41"/>
      <c r="L9" s="41"/>
      <c r="M9" s="41"/>
      <c r="N9" s="41"/>
      <c r="O9" s="41"/>
      <c r="P9" s="41"/>
      <c r="Q9" s="41"/>
      <c r="R9" s="41"/>
      <c r="S9" s="41"/>
      <c r="T9" s="41"/>
      <c r="U9" s="41"/>
      <c r="V9" s="41"/>
      <c r="W9" s="41"/>
      <c r="X9" s="41"/>
      <c r="Y9" s="41"/>
      <c r="Z9" s="41"/>
      <c r="AA9" s="41"/>
      <c r="AB9" s="41"/>
      <c r="AC9" s="41"/>
    </row>
    <row r="10" s="18" customFormat="1" ht="18.75" customHeight="1" spans="2:38">
      <c r="B10" s="47" t="s">
        <v>203</v>
      </c>
      <c r="C10" s="43"/>
      <c r="D10" s="43"/>
      <c r="E10" s="48" t="s">
        <v>204</v>
      </c>
      <c r="F10" s="43"/>
      <c r="G10" s="43"/>
      <c r="H10" s="43"/>
      <c r="I10" s="43"/>
      <c r="J10" s="43"/>
      <c r="K10" s="43"/>
      <c r="L10" s="43"/>
      <c r="M10" s="228" t="str">
        <f ca="1">支票录入!O18</f>
        <v>支票日期有误不能打印!</v>
      </c>
      <c r="N10" s="43"/>
      <c r="O10" s="43"/>
      <c r="P10" s="43"/>
      <c r="Q10" s="43"/>
      <c r="R10" s="43"/>
      <c r="S10" s="43"/>
      <c r="T10" s="43"/>
      <c r="U10" s="43"/>
      <c r="V10" s="43"/>
      <c r="W10" s="43"/>
      <c r="X10" s="43"/>
      <c r="Y10" s="43"/>
      <c r="Z10" s="43"/>
      <c r="AA10" s="43"/>
      <c r="AB10" s="43"/>
      <c r="AC10" s="43"/>
      <c r="AL10" s="209"/>
    </row>
    <row r="11" s="18" customFormat="1" ht="18.75" customHeight="1" spans="1:32">
      <c r="A11" s="225"/>
      <c r="B11" s="48" t="s">
        <v>205</v>
      </c>
      <c r="C11" s="43"/>
      <c r="D11" s="43"/>
      <c r="E11" s="43"/>
      <c r="F11" s="43"/>
      <c r="G11" s="43"/>
      <c r="H11" s="43"/>
      <c r="I11" s="43"/>
      <c r="J11" s="43"/>
      <c r="K11" s="43"/>
      <c r="L11" s="48"/>
      <c r="M11" s="48"/>
      <c r="N11" s="43"/>
      <c r="O11" s="43"/>
      <c r="P11" s="43"/>
      <c r="Q11" s="43"/>
      <c r="R11" s="43"/>
      <c r="S11" s="43"/>
      <c r="T11" s="43"/>
      <c r="U11" s="43"/>
      <c r="V11" s="43"/>
      <c r="W11" s="43"/>
      <c r="X11" s="43"/>
      <c r="Y11" s="43"/>
      <c r="Z11" s="43"/>
      <c r="AA11" s="43"/>
      <c r="AB11" s="43"/>
      <c r="AC11" s="43"/>
      <c r="AE11" s="225"/>
      <c r="AF11" s="205"/>
    </row>
    <row r="12" s="18" customFormat="1" ht="18.75" customHeight="1" spans="1:29">
      <c r="A12" s="205"/>
      <c r="B12" s="48" t="s">
        <v>206</v>
      </c>
      <c r="C12" s="43"/>
      <c r="D12" s="43"/>
      <c r="E12" s="43"/>
      <c r="F12" s="43"/>
      <c r="G12" s="43"/>
      <c r="H12" s="43"/>
      <c r="I12" s="43"/>
      <c r="J12" s="43"/>
      <c r="K12" s="43"/>
      <c r="L12" s="48"/>
      <c r="M12" s="48"/>
      <c r="N12" s="43"/>
      <c r="O12" s="43"/>
      <c r="P12" s="43"/>
      <c r="Q12" s="43"/>
      <c r="R12" s="43"/>
      <c r="S12" s="43"/>
      <c r="T12" s="43"/>
      <c r="U12" s="43"/>
      <c r="V12" s="43"/>
      <c r="W12" s="43"/>
      <c r="X12" s="43"/>
      <c r="Y12" s="43"/>
      <c r="Z12" s="43"/>
      <c r="AA12" s="43"/>
      <c r="AB12" s="43"/>
      <c r="AC12" s="43"/>
    </row>
    <row r="13" s="18" customFormat="1" ht="18.75" customHeight="1" spans="2:29">
      <c r="B13" s="43" t="s">
        <v>207</v>
      </c>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row>
    <row r="14" s="18" customFormat="1" ht="18.75" customHeight="1" spans="2:29">
      <c r="B14" s="43" t="s">
        <v>208</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row>
    <row r="15" s="18" customFormat="1" ht="18.75" customHeight="1" spans="2:29">
      <c r="B15" s="43" t="s">
        <v>209</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row>
    <row r="16" s="18" customFormat="1" spans="2:29">
      <c r="B16" s="43" t="s">
        <v>210</v>
      </c>
      <c r="C16" s="55"/>
      <c r="D16" s="43"/>
      <c r="E16" s="43"/>
      <c r="F16" s="43"/>
      <c r="G16" s="43"/>
      <c r="H16" s="43"/>
      <c r="I16" s="43"/>
      <c r="J16" s="43"/>
      <c r="K16" s="55"/>
      <c r="L16" s="43"/>
      <c r="M16" s="43"/>
      <c r="N16" s="43"/>
      <c r="O16" s="43"/>
      <c r="P16" s="43"/>
      <c r="Q16" s="55"/>
      <c r="R16" s="43"/>
      <c r="S16" s="43"/>
      <c r="T16" s="43"/>
      <c r="U16" s="43"/>
      <c r="V16" s="43"/>
      <c r="W16" s="43"/>
      <c r="X16" s="43"/>
      <c r="Y16" s="43"/>
      <c r="Z16" s="43"/>
      <c r="AA16" s="43"/>
      <c r="AB16" s="43"/>
      <c r="AC16" s="43"/>
    </row>
    <row r="17" s="18" customFormat="1" spans="2:29">
      <c r="B17" s="43" t="s">
        <v>211</v>
      </c>
      <c r="C17" s="55"/>
      <c r="D17" s="43"/>
      <c r="E17" s="43"/>
      <c r="F17" s="43"/>
      <c r="G17" s="43"/>
      <c r="H17" s="43"/>
      <c r="I17" s="43"/>
      <c r="J17" s="43"/>
      <c r="K17" s="55"/>
      <c r="L17" s="43"/>
      <c r="M17" s="43"/>
      <c r="N17" s="43"/>
      <c r="O17" s="43"/>
      <c r="P17" s="43"/>
      <c r="Q17" s="55"/>
      <c r="R17" s="43"/>
      <c r="S17" s="43"/>
      <c r="T17" s="43"/>
      <c r="U17" s="43"/>
      <c r="V17" s="43"/>
      <c r="W17" s="43"/>
      <c r="X17" s="43"/>
      <c r="Y17" s="43"/>
      <c r="Z17" s="43"/>
      <c r="AA17" s="43"/>
      <c r="AB17" s="43"/>
      <c r="AC17" s="43"/>
    </row>
    <row r="18" s="18" customFormat="1" spans="2:29">
      <c r="B18" s="48" t="s">
        <v>212</v>
      </c>
      <c r="C18" s="55"/>
      <c r="D18" s="43"/>
      <c r="E18" s="43"/>
      <c r="F18" s="43"/>
      <c r="G18" s="48"/>
      <c r="H18" s="43"/>
      <c r="I18" s="43"/>
      <c r="J18" s="43"/>
      <c r="K18" s="55"/>
      <c r="L18" s="43"/>
      <c r="M18" s="48"/>
      <c r="N18" s="43"/>
      <c r="O18" s="43"/>
      <c r="P18" s="43"/>
      <c r="Q18" s="55"/>
      <c r="R18" s="43"/>
      <c r="S18" s="43"/>
      <c r="T18" s="43"/>
      <c r="U18" s="43"/>
      <c r="V18" s="43"/>
      <c r="W18" s="43"/>
      <c r="X18" s="43"/>
      <c r="Y18" s="43"/>
      <c r="Z18" s="43"/>
      <c r="AA18" s="43"/>
      <c r="AB18" s="43"/>
      <c r="AC18" s="43"/>
    </row>
    <row r="19" s="18" customFormat="1" spans="2:29">
      <c r="B19" s="51" t="s">
        <v>213</v>
      </c>
      <c r="C19" s="51"/>
      <c r="D19" s="43"/>
      <c r="E19" s="43"/>
      <c r="F19" s="43"/>
      <c r="G19" s="43"/>
      <c r="H19" s="43"/>
      <c r="I19" s="43"/>
      <c r="J19" s="43"/>
      <c r="K19" s="55"/>
      <c r="L19" s="43"/>
      <c r="M19" s="43"/>
      <c r="N19" s="43"/>
      <c r="O19" s="43"/>
      <c r="P19" s="43"/>
      <c r="Q19" s="55"/>
      <c r="R19" s="43"/>
      <c r="S19" s="43"/>
      <c r="T19" s="43"/>
      <c r="U19" s="43"/>
      <c r="V19" s="43"/>
      <c r="W19" s="43"/>
      <c r="X19" s="43"/>
      <c r="Y19" s="43"/>
      <c r="Z19" s="43"/>
      <c r="AA19" s="43"/>
      <c r="AB19" s="43"/>
      <c r="AC19" s="43"/>
    </row>
    <row r="20" s="18" customFormat="1" spans="2:29">
      <c r="B20" s="43"/>
      <c r="C20" s="55"/>
      <c r="D20" s="43"/>
      <c r="E20" s="43"/>
      <c r="F20" s="43"/>
      <c r="G20" s="43"/>
      <c r="H20" s="43"/>
      <c r="I20" s="43"/>
      <c r="J20" s="43"/>
      <c r="K20" s="55"/>
      <c r="L20" s="43"/>
      <c r="M20" s="43"/>
      <c r="N20" s="43"/>
      <c r="O20" s="43"/>
      <c r="P20" s="43"/>
      <c r="Q20" s="55"/>
      <c r="R20" s="43"/>
      <c r="S20" s="43"/>
      <c r="T20" s="43"/>
      <c r="U20" s="43"/>
      <c r="V20" s="43"/>
      <c r="W20" s="43"/>
      <c r="X20" s="43"/>
      <c r="Y20" s="43"/>
      <c r="Z20" s="43"/>
      <c r="AA20" s="43"/>
      <c r="AB20" s="43"/>
      <c r="AC20" s="43"/>
    </row>
    <row r="21" s="18" customFormat="1" spans="2:29">
      <c r="B21" s="43"/>
      <c r="C21" s="55"/>
      <c r="D21" s="43"/>
      <c r="E21" s="43"/>
      <c r="F21" s="43"/>
      <c r="G21" s="43"/>
      <c r="H21" s="43"/>
      <c r="I21" s="43"/>
      <c r="J21" s="43"/>
      <c r="K21" s="55"/>
      <c r="L21" s="43"/>
      <c r="M21" s="43"/>
      <c r="N21" s="43"/>
      <c r="O21" s="43"/>
      <c r="P21" s="43"/>
      <c r="Q21" s="55"/>
      <c r="R21" s="43"/>
      <c r="S21" s="43"/>
      <c r="T21" s="43"/>
      <c r="U21" s="43"/>
      <c r="V21" s="43"/>
      <c r="W21" s="43"/>
      <c r="X21" s="43"/>
      <c r="Y21" s="43"/>
      <c r="Z21" s="43"/>
      <c r="AA21" s="43"/>
      <c r="AB21" s="43"/>
      <c r="AC21" s="43"/>
    </row>
    <row r="22" s="18" customFormat="1" spans="2:29">
      <c r="B22" s="43"/>
      <c r="C22" s="55"/>
      <c r="D22" s="43"/>
      <c r="E22" s="43"/>
      <c r="F22" s="43"/>
      <c r="G22" s="43"/>
      <c r="H22" s="43"/>
      <c r="I22" s="43"/>
      <c r="J22" s="43"/>
      <c r="K22" s="55"/>
      <c r="L22" s="43"/>
      <c r="M22" s="43"/>
      <c r="N22" s="43"/>
      <c r="O22" s="43"/>
      <c r="P22" s="43"/>
      <c r="Q22" s="55"/>
      <c r="R22" s="43"/>
      <c r="S22" s="43"/>
      <c r="T22" s="43"/>
      <c r="U22" s="43"/>
      <c r="V22" s="43"/>
      <c r="W22" s="43"/>
      <c r="X22" s="43"/>
      <c r="Y22" s="43"/>
      <c r="Z22" s="43"/>
      <c r="AA22" s="43"/>
      <c r="AB22" s="43"/>
      <c r="AC22" s="43"/>
    </row>
    <row r="23" s="18" customFormat="1" spans="2:29">
      <c r="B23" s="43"/>
      <c r="C23" s="55"/>
      <c r="D23" s="43"/>
      <c r="E23" s="43"/>
      <c r="F23" s="43"/>
      <c r="G23" s="43"/>
      <c r="H23" s="43"/>
      <c r="I23" s="43"/>
      <c r="J23" s="43"/>
      <c r="K23" s="55"/>
      <c r="L23" s="43"/>
      <c r="M23" s="43"/>
      <c r="N23" s="43"/>
      <c r="O23" s="43"/>
      <c r="P23" s="43"/>
      <c r="Q23" s="55"/>
      <c r="R23" s="43"/>
      <c r="S23" s="43"/>
      <c r="T23" s="43"/>
      <c r="U23" s="43"/>
      <c r="V23" s="43"/>
      <c r="W23" s="43"/>
      <c r="X23" s="43"/>
      <c r="Y23" s="43"/>
      <c r="Z23" s="43"/>
      <c r="AA23" s="43"/>
      <c r="AB23" s="43"/>
      <c r="AC23" s="43"/>
    </row>
    <row r="24" s="18" customFormat="1" spans="2:29">
      <c r="B24" s="43"/>
      <c r="C24" s="55"/>
      <c r="D24" s="43"/>
      <c r="E24" s="43"/>
      <c r="F24" s="43"/>
      <c r="G24" s="43"/>
      <c r="H24" s="43"/>
      <c r="I24" s="43"/>
      <c r="J24" s="43"/>
      <c r="K24" s="55"/>
      <c r="L24" s="43"/>
      <c r="M24" s="43"/>
      <c r="N24" s="43"/>
      <c r="O24" s="43"/>
      <c r="P24" s="43"/>
      <c r="Q24" s="55"/>
      <c r="R24" s="43"/>
      <c r="S24" s="43"/>
      <c r="T24" s="43"/>
      <c r="U24" s="43"/>
      <c r="V24" s="43"/>
      <c r="W24" s="43"/>
      <c r="X24" s="43"/>
      <c r="Y24" s="43"/>
      <c r="Z24" s="43"/>
      <c r="AA24" s="43"/>
      <c r="AB24" s="43"/>
      <c r="AC24" s="43"/>
    </row>
    <row r="25" s="18" customFormat="1" spans="2:29">
      <c r="B25" s="43"/>
      <c r="C25" s="55"/>
      <c r="D25" s="43"/>
      <c r="E25" s="43"/>
      <c r="F25" s="43"/>
      <c r="G25" s="43"/>
      <c r="H25" s="43"/>
      <c r="I25" s="43"/>
      <c r="J25" s="43"/>
      <c r="K25" s="55"/>
      <c r="L25" s="43"/>
      <c r="M25" s="43"/>
      <c r="N25" s="43"/>
      <c r="O25" s="43"/>
      <c r="P25" s="43"/>
      <c r="Q25" s="55"/>
      <c r="R25" s="43"/>
      <c r="S25" s="43"/>
      <c r="T25" s="43"/>
      <c r="U25" s="43"/>
      <c r="V25" s="43"/>
      <c r="W25" s="43"/>
      <c r="X25" s="43"/>
      <c r="Y25" s="43"/>
      <c r="Z25" s="43"/>
      <c r="AA25" s="43"/>
      <c r="AB25" s="43"/>
      <c r="AC25" s="43"/>
    </row>
    <row r="26" s="18" customFormat="1" spans="2:29">
      <c r="B26" s="43"/>
      <c r="C26" s="55"/>
      <c r="D26" s="43"/>
      <c r="E26" s="43"/>
      <c r="F26" s="43"/>
      <c r="G26" s="43"/>
      <c r="H26" s="43"/>
      <c r="I26" s="43"/>
      <c r="J26" s="43"/>
      <c r="K26" s="55"/>
      <c r="L26" s="43"/>
      <c r="M26" s="43"/>
      <c r="N26" s="43"/>
      <c r="O26" s="43"/>
      <c r="P26" s="43"/>
      <c r="Q26" s="55"/>
      <c r="R26" s="43"/>
      <c r="S26" s="43"/>
      <c r="T26" s="43"/>
      <c r="U26" s="43"/>
      <c r="V26" s="43"/>
      <c r="W26" s="43"/>
      <c r="X26" s="43"/>
      <c r="Y26" s="43"/>
      <c r="Z26" s="43"/>
      <c r="AA26" s="43"/>
      <c r="AB26" s="43"/>
      <c r="AC26" s="43"/>
    </row>
    <row r="27" s="18" customFormat="1" spans="2:29">
      <c r="B27" s="43"/>
      <c r="C27" s="55"/>
      <c r="D27" s="43"/>
      <c r="E27" s="43"/>
      <c r="F27" s="43"/>
      <c r="G27" s="43"/>
      <c r="H27" s="43"/>
      <c r="I27" s="43"/>
      <c r="J27" s="43"/>
      <c r="K27" s="55"/>
      <c r="L27" s="43"/>
      <c r="M27" s="43"/>
      <c r="N27" s="43"/>
      <c r="O27" s="43"/>
      <c r="P27" s="43"/>
      <c r="Q27" s="55"/>
      <c r="R27" s="43"/>
      <c r="S27" s="43"/>
      <c r="T27" s="43"/>
      <c r="U27" s="43"/>
      <c r="V27" s="43"/>
      <c r="W27" s="43"/>
      <c r="X27" s="43"/>
      <c r="Y27" s="43"/>
      <c r="Z27" s="43"/>
      <c r="AA27" s="43"/>
      <c r="AB27" s="43"/>
      <c r="AC27" s="43"/>
    </row>
    <row r="28" s="18" customFormat="1" spans="2:29">
      <c r="B28" s="43"/>
      <c r="C28" s="55"/>
      <c r="D28" s="43"/>
      <c r="E28" s="43"/>
      <c r="F28" s="43"/>
      <c r="G28" s="43"/>
      <c r="H28" s="43"/>
      <c r="I28" s="43"/>
      <c r="J28" s="43"/>
      <c r="K28" s="55"/>
      <c r="L28" s="43"/>
      <c r="M28" s="43"/>
      <c r="N28" s="43"/>
      <c r="O28" s="43"/>
      <c r="P28" s="43"/>
      <c r="Q28" s="55"/>
      <c r="R28" s="43"/>
      <c r="S28" s="43"/>
      <c r="T28" s="43"/>
      <c r="U28" s="43"/>
      <c r="V28" s="43"/>
      <c r="W28" s="43"/>
      <c r="X28" s="43"/>
      <c r="Y28" s="43"/>
      <c r="Z28" s="43"/>
      <c r="AA28" s="43"/>
      <c r="AB28" s="43"/>
      <c r="AC28" s="43"/>
    </row>
    <row r="29" s="18" customFormat="1" spans="2:29">
      <c r="B29" s="43"/>
      <c r="C29" s="55"/>
      <c r="D29" s="43"/>
      <c r="E29" s="43"/>
      <c r="F29" s="43"/>
      <c r="G29" s="43"/>
      <c r="H29" s="43"/>
      <c r="I29" s="43"/>
      <c r="J29" s="43"/>
      <c r="K29" s="55"/>
      <c r="L29" s="43"/>
      <c r="M29" s="43"/>
      <c r="N29" s="43"/>
      <c r="O29" s="43"/>
      <c r="P29" s="43"/>
      <c r="Q29" s="55"/>
      <c r="R29" s="43"/>
      <c r="S29" s="43"/>
      <c r="T29" s="43"/>
      <c r="U29" s="43"/>
      <c r="V29" s="43"/>
      <c r="W29" s="43"/>
      <c r="X29" s="43"/>
      <c r="Y29" s="43"/>
      <c r="Z29" s="43"/>
      <c r="AA29" s="43"/>
      <c r="AB29" s="43"/>
      <c r="AC29" s="43"/>
    </row>
    <row r="30" spans="3:17">
      <c r="C30" s="227"/>
      <c r="K30" s="227"/>
      <c r="Q30" s="227"/>
    </row>
    <row r="31" spans="3:17">
      <c r="C31" s="227"/>
      <c r="K31" s="227"/>
      <c r="Q31" s="227"/>
    </row>
    <row r="32" spans="3:17">
      <c r="C32" s="227"/>
      <c r="K32" s="227"/>
      <c r="Q32" s="227"/>
    </row>
    <row r="33" spans="3:17">
      <c r="C33" s="227"/>
      <c r="K33" s="227"/>
      <c r="Q33" s="227"/>
    </row>
    <row r="34" spans="3:17">
      <c r="C34" s="227"/>
      <c r="K34" s="227"/>
      <c r="Q34" s="227"/>
    </row>
    <row r="35" spans="3:17">
      <c r="C35" s="227"/>
      <c r="K35" s="227"/>
      <c r="Q35" s="227"/>
    </row>
    <row r="36" spans="3:17">
      <c r="C36" s="227"/>
      <c r="K36" s="227"/>
      <c r="Q36" s="227"/>
    </row>
    <row r="37" spans="3:17">
      <c r="C37" s="227"/>
      <c r="K37" s="227"/>
      <c r="Q37" s="227"/>
    </row>
    <row r="38" spans="3:17">
      <c r="C38" s="227"/>
      <c r="K38" s="227"/>
      <c r="Q38" s="227"/>
    </row>
    <row r="39" spans="3:17">
      <c r="C39" s="227"/>
      <c r="K39" s="227"/>
      <c r="Q39" s="227"/>
    </row>
    <row r="40" spans="3:17">
      <c r="C40" s="227"/>
      <c r="K40" s="227"/>
      <c r="Q40" s="227"/>
    </row>
    <row r="41" spans="3:17">
      <c r="C41" s="227"/>
      <c r="K41" s="227"/>
      <c r="Q41" s="227"/>
    </row>
    <row r="42" spans="3:17">
      <c r="C42" s="227"/>
      <c r="K42" s="227"/>
      <c r="Q42" s="227"/>
    </row>
    <row r="43" spans="3:17">
      <c r="C43" s="227"/>
      <c r="K43" s="227"/>
      <c r="Q43" s="227"/>
    </row>
    <row r="44" spans="3:17">
      <c r="C44" s="227"/>
      <c r="K44" s="227"/>
      <c r="Q44" s="227"/>
    </row>
    <row r="45" spans="3:17">
      <c r="C45" s="227"/>
      <c r="K45" s="227"/>
      <c r="Q45" s="227"/>
    </row>
    <row r="46" spans="3:17">
      <c r="C46" s="227"/>
      <c r="K46" s="227"/>
      <c r="Q46" s="227"/>
    </row>
    <row r="47" spans="3:17">
      <c r="C47" s="227"/>
      <c r="K47" s="227"/>
      <c r="Q47" s="227"/>
    </row>
    <row r="48" spans="3:17">
      <c r="C48" s="227"/>
      <c r="K48" s="227"/>
      <c r="Q48" s="227"/>
    </row>
    <row r="49" spans="3:17">
      <c r="C49" s="227"/>
      <c r="K49" s="227"/>
      <c r="Q49" s="227"/>
    </row>
    <row r="50" spans="3:17">
      <c r="C50" s="227"/>
      <c r="K50" s="227"/>
      <c r="Q50" s="227"/>
    </row>
    <row r="51" spans="3:17">
      <c r="C51" s="227"/>
      <c r="K51" s="227"/>
      <c r="Q51" s="227"/>
    </row>
    <row r="52" spans="3:17">
      <c r="C52" s="227"/>
      <c r="K52" s="227"/>
      <c r="Q52" s="227"/>
    </row>
    <row r="53" spans="3:17">
      <c r="C53" s="227"/>
      <c r="K53" s="227"/>
      <c r="Q53" s="227"/>
    </row>
    <row r="54" spans="3:17">
      <c r="C54" s="227"/>
      <c r="K54" s="227"/>
      <c r="Q54" s="227"/>
    </row>
  </sheetData>
  <mergeCells count="2">
    <mergeCell ref="Z4:AA4"/>
    <mergeCell ref="C8:I8"/>
  </mergeCells>
  <conditionalFormatting sqref="C2 M10 O1 M1">
    <cfRule type="cellIs" dxfId="2" priority="1" stopIfTrue="1" operator="equal">
      <formula>"支票日期有误不能打印!"</formula>
    </cfRule>
  </conditionalFormatting>
  <pageMargins left="0.15748031496063" right="0" top="0.393700787401575" bottom="0.984251968503937" header="0.511811023622047" footer="0.511811023622047"/>
  <pageSetup paperSize="9" orientation="portrait" blackAndWhite="1" horizontalDpi="180" verticalDpi="180"/>
  <headerFooter alignWithMargins="0" scaleWithDoc="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indexed="13"/>
  </sheetPr>
  <dimension ref="A1:AL54"/>
  <sheetViews>
    <sheetView workbookViewId="0">
      <selection activeCell="AI21" sqref="AI21"/>
    </sheetView>
  </sheetViews>
  <sheetFormatPr defaultColWidth="9" defaultRowHeight="14.25"/>
  <cols>
    <col min="1" max="1" width="3.75" style="18" customWidth="1"/>
    <col min="2" max="2" width="2.5" style="21" customWidth="1"/>
    <col min="3" max="3" width="5.625" style="21" customWidth="1"/>
    <col min="4" max="4" width="2.25" style="21" customWidth="1"/>
    <col min="5" max="5" width="2.875" style="21" customWidth="1"/>
    <col min="6" max="6" width="1.75" style="21" customWidth="1"/>
    <col min="7" max="8" width="2.625" style="21" customWidth="1"/>
    <col min="9" max="9" width="2.75" style="21" customWidth="1"/>
    <col min="10" max="10" width="13.375" style="21" hidden="1" customWidth="1"/>
    <col min="11" max="11" width="5.125" style="21" customWidth="1"/>
    <col min="12" max="12" width="7" style="21" customWidth="1"/>
    <col min="13" max="13" width="13.125" style="21" customWidth="1"/>
    <col min="14" max="14" width="1.25" style="21" customWidth="1"/>
    <col min="15" max="15" width="7.5" style="21" customWidth="1"/>
    <col min="16" max="16" width="7.375" style="21" customWidth="1"/>
    <col min="17" max="17" width="12.375" style="21" customWidth="1"/>
    <col min="18" max="19" width="1.875" style="21" customWidth="1"/>
    <col min="20" max="22" width="1.625" style="21" customWidth="1"/>
    <col min="23" max="23" width="2.25" style="21" customWidth="1"/>
    <col min="24" max="25" width="1.625" style="21" customWidth="1"/>
    <col min="26" max="26" width="0.875" style="21" customWidth="1"/>
    <col min="27" max="28" width="1.5" style="21" customWidth="1"/>
    <col min="29" max="29" width="1.375" style="21" customWidth="1"/>
    <col min="30" max="16384" width="9" style="20"/>
  </cols>
  <sheetData>
    <row r="1" s="18" customFormat="1" ht="32.25" customHeight="1" spans="2:29">
      <c r="B1" s="43"/>
      <c r="C1" s="43"/>
      <c r="D1" s="43"/>
      <c r="E1" s="43"/>
      <c r="F1" s="43"/>
      <c r="G1" s="43"/>
      <c r="H1" s="43"/>
      <c r="I1" s="43"/>
      <c r="J1" s="43"/>
      <c r="K1" s="43"/>
      <c r="L1" s="43"/>
      <c r="M1" s="228" t="str">
        <f ca="1">支票录入!O18</f>
        <v>支票日期有误不能打印!</v>
      </c>
      <c r="N1" s="43"/>
      <c r="O1" s="229" t="s">
        <v>201</v>
      </c>
      <c r="P1" s="43"/>
      <c r="Q1" s="43"/>
      <c r="R1" s="43"/>
      <c r="S1" s="43"/>
      <c r="T1" s="43"/>
      <c r="U1" s="43"/>
      <c r="V1" s="43"/>
      <c r="W1" s="43"/>
      <c r="X1" s="43"/>
      <c r="Y1" s="43"/>
      <c r="Z1" s="43"/>
      <c r="AA1" s="43"/>
      <c r="AB1" s="43"/>
      <c r="AC1" s="43"/>
    </row>
    <row r="2" s="18" customFormat="1" ht="26.25" customHeight="1" spans="1:29">
      <c r="A2" s="210" t="s">
        <v>103</v>
      </c>
      <c r="B2" s="211"/>
      <c r="C2" s="212"/>
      <c r="D2" s="41"/>
      <c r="E2" s="41"/>
      <c r="F2" s="41"/>
      <c r="G2" s="41"/>
      <c r="H2" s="41"/>
      <c r="I2" s="41"/>
      <c r="J2" s="230" t="s">
        <v>104</v>
      </c>
      <c r="K2" s="231"/>
      <c r="L2" s="232"/>
      <c r="M2" s="233">
        <f ca="1">IF(A2="",0,VLOOKUP(A2,支票录入!B:F,5,FALSE))</f>
        <v>0</v>
      </c>
      <c r="N2" s="234"/>
      <c r="O2" s="234">
        <f ca="1">IF(A2="",0,VLOOKUP(A2,支票录入!B:I,8,FALSE))</f>
        <v>0</v>
      </c>
      <c r="P2" s="235">
        <f ca="1">IF(A2="",0,VLOOKUP(A2,支票录入!B:J,9,FALSE))</f>
        <v>0</v>
      </c>
      <c r="Q2" s="231"/>
      <c r="R2" s="41"/>
      <c r="S2" s="231"/>
      <c r="T2" s="231"/>
      <c r="U2" s="230"/>
      <c r="V2" s="231"/>
      <c r="W2" s="41"/>
      <c r="X2" s="41"/>
      <c r="Y2" s="41"/>
      <c r="Z2" s="41"/>
      <c r="AA2" s="41"/>
      <c r="AB2" s="41"/>
      <c r="AC2" s="41"/>
    </row>
    <row r="3" s="19" customFormat="1" ht="21.75" customHeight="1" spans="1:38">
      <c r="A3" s="213">
        <f ca="1">支票录入!B7</f>
        <v>502</v>
      </c>
      <c r="B3" s="214"/>
      <c r="C3" s="215"/>
      <c r="D3" s="215"/>
      <c r="E3" s="215"/>
      <c r="F3" s="215"/>
      <c r="G3" s="215"/>
      <c r="H3" s="215"/>
      <c r="I3" s="215"/>
      <c r="J3" s="236" t="s">
        <v>105</v>
      </c>
      <c r="K3" s="215"/>
      <c r="L3" s="223"/>
      <c r="M3" s="237" t="str">
        <f ca="1">IF(M1="",IF(A3="",0,VLOOKUP(A3,账户资料!A:B,2,FALSE)),"")</f>
        <v/>
      </c>
      <c r="N3" s="238"/>
      <c r="O3" s="215"/>
      <c r="P3" s="215"/>
      <c r="Q3" s="215"/>
      <c r="R3" s="215"/>
      <c r="S3" s="246"/>
      <c r="T3" s="246"/>
      <c r="U3" s="247"/>
      <c r="V3" s="246"/>
      <c r="W3" s="243"/>
      <c r="X3" s="243"/>
      <c r="Y3" s="243"/>
      <c r="Z3" s="243"/>
      <c r="AA3" s="243"/>
      <c r="AB3" s="243"/>
      <c r="AC3" s="243"/>
      <c r="AL3" s="18"/>
    </row>
    <row r="4" s="19" customFormat="1" ht="21.75" customHeight="1" spans="1:38">
      <c r="A4" s="216" t="s">
        <v>202</v>
      </c>
      <c r="B4" s="214"/>
      <c r="C4" s="215"/>
      <c r="D4" s="215"/>
      <c r="E4" s="215"/>
      <c r="F4" s="215"/>
      <c r="G4" s="215"/>
      <c r="H4" s="215"/>
      <c r="I4" s="215"/>
      <c r="J4" s="239" t="s">
        <v>202</v>
      </c>
      <c r="K4" s="215"/>
      <c r="L4" s="240"/>
      <c r="M4" s="241" t="str">
        <f ca="1">IF(M1="",IF(A4="",0,VLOOKUP(A4,支票录入!B:D,3,FALSE)),"")</f>
        <v/>
      </c>
      <c r="N4" s="242"/>
      <c r="O4" s="243"/>
      <c r="P4" s="243"/>
      <c r="Q4" s="243"/>
      <c r="R4" s="248" t="str">
        <f ca="1">IF(A4="",0,VLOOKUP(A4,支票录入!B:S,18,FALSE))</f>
        <v/>
      </c>
      <c r="S4" s="248">
        <f ca="1">IF(A4="",0,VLOOKUP(A4,支票录入!B:T,19,FALSE))</f>
        <v>0</v>
      </c>
      <c r="T4" s="221" t="str">
        <f ca="1">IF(M1="",IF(A4="",0,VLOOKUP(A4,支票录入!B:U,20,FALSE)),"")</f>
        <v/>
      </c>
      <c r="U4" s="221" t="str">
        <f ca="1">IF(M1="",IF(C2="",IF(A4="",0,VLOOKUP(A4,支票录入!B:V,21,FALSE)),""),"")</f>
        <v/>
      </c>
      <c r="V4" s="221" t="str">
        <f ca="1">IF(M1="",IF(A4="",0,VLOOKUP(A4,支票录入!B:W,22,FALSE)),"")</f>
        <v/>
      </c>
      <c r="W4" s="221" t="str">
        <f ca="1">IF(M1="",IF(A4="",0,VLOOKUP(A4,支票录入!B:X,23,FALSE)),"")</f>
        <v/>
      </c>
      <c r="X4" s="221" t="str">
        <f ca="1">IF(M1="",IF(A4="",0,VLOOKUP(A4,支票录入!B:Y,24,FALSE)),"")</f>
        <v/>
      </c>
      <c r="Y4" s="221" t="str">
        <f ca="1">IF(M1="",IF(A4="",0,VLOOKUP(A4,支票录入!B:Z,25,FALSE)),"")</f>
        <v/>
      </c>
      <c r="Z4" s="221" t="str">
        <f ca="1">IF(M1="",IF(A4="",0,VLOOKUP(A4,支票录入!B:AA,26,FALSE)),"")</f>
        <v/>
      </c>
      <c r="AA4" s="221"/>
      <c r="AB4" s="221" t="str">
        <f ca="1">IF(M1="",IF(A4="",0,VLOOKUP(A4,支票录入!B:AB,27,FALSE)),"")</f>
        <v/>
      </c>
      <c r="AC4" s="221" t="str">
        <f ca="1">IF(M1="",IF(A4="",0,VLOOKUP(A4,支票录入!B:AC,28,FALSE)),"")</f>
        <v/>
      </c>
      <c r="AL4" s="18"/>
    </row>
    <row r="5" s="18" customFormat="1" ht="18.75" customHeight="1" spans="1:29">
      <c r="A5" s="25"/>
      <c r="B5" s="211"/>
      <c r="C5" s="217"/>
      <c r="D5" s="218"/>
      <c r="E5" s="219"/>
      <c r="F5" s="219"/>
      <c r="G5" s="217"/>
      <c r="H5" s="41"/>
      <c r="I5" s="41"/>
      <c r="J5" s="230" t="s">
        <v>27</v>
      </c>
      <c r="K5" s="41"/>
      <c r="L5" s="244"/>
      <c r="M5" s="245" t="str">
        <f ca="1">IF(M1="",IF(A9="",0,VLOOKUP(A9,支票录入!B:D,3,FALSE)),"")</f>
        <v/>
      </c>
      <c r="N5" s="41"/>
      <c r="O5" s="41"/>
      <c r="P5" s="41"/>
      <c r="Q5" s="41"/>
      <c r="R5" s="41"/>
      <c r="S5" s="41"/>
      <c r="T5" s="41"/>
      <c r="U5" s="41"/>
      <c r="V5" s="41"/>
      <c r="W5" s="41"/>
      <c r="X5" s="41"/>
      <c r="Y5" s="41"/>
      <c r="Z5" s="41"/>
      <c r="AA5" s="41"/>
      <c r="AB5" s="41"/>
      <c r="AC5" s="41"/>
    </row>
    <row r="6" s="18" customFormat="1" ht="22.5" customHeight="1" spans="1:29">
      <c r="A6" s="220" t="s">
        <v>114</v>
      </c>
      <c r="B6" s="211"/>
      <c r="C6" s="217" t="str">
        <f ca="1">IF(A6="",0,VLOOKUP(A6,支票录入!B:D,3,FALSE))</f>
        <v/>
      </c>
      <c r="D6" s="218" t="str">
        <f ca="1">IF(A6="",0,VLOOKUP(A6,支票录入!B:E,4,FALSE))</f>
        <v/>
      </c>
      <c r="E6" s="217" t="str">
        <f ca="1">IF(A6="",0,VLOOKUP(A6,支票录入!B:F,5,FALSE))</f>
        <v/>
      </c>
      <c r="F6" s="219" t="str">
        <f ca="1">IF(A6="",0,VLOOKUP(A6,支票录入!B:G,6,FALSE))</f>
        <v/>
      </c>
      <c r="G6" s="217" t="str">
        <f ca="1">IF(A6="",0,VLOOKUP(A6,支票录入!B:H,7,FALSE))</f>
        <v/>
      </c>
      <c r="H6" s="221"/>
      <c r="I6" s="221"/>
      <c r="J6" s="41"/>
      <c r="K6" s="41"/>
      <c r="L6" s="41"/>
      <c r="M6" s="41"/>
      <c r="N6" s="41"/>
      <c r="O6" s="41"/>
      <c r="P6" s="41"/>
      <c r="Q6" s="41"/>
      <c r="R6" s="41"/>
      <c r="S6" s="41"/>
      <c r="T6" s="41"/>
      <c r="U6" s="41"/>
      <c r="V6" s="41"/>
      <c r="W6" s="41"/>
      <c r="X6" s="41"/>
      <c r="Y6" s="41"/>
      <c r="Z6" s="41"/>
      <c r="AA6" s="41"/>
      <c r="AB6" s="41"/>
      <c r="AC6" s="41"/>
    </row>
    <row r="7" s="18" customFormat="1" ht="20.25" customHeight="1" spans="1:29">
      <c r="A7" s="220" t="s">
        <v>116</v>
      </c>
      <c r="B7" s="211"/>
      <c r="C7" s="222" t="str">
        <f ca="1">IF(M1="",IF(A7="",0,VLOOKUP(A7,支票录入!B:D,3,FALSE)),"")</f>
        <v/>
      </c>
      <c r="D7" s="223"/>
      <c r="E7" s="215"/>
      <c r="F7" s="215"/>
      <c r="G7" s="215"/>
      <c r="H7" s="41"/>
      <c r="I7" s="41"/>
      <c r="J7" s="41"/>
      <c r="K7" s="41"/>
      <c r="L7" s="41"/>
      <c r="M7" s="41"/>
      <c r="N7" s="41"/>
      <c r="O7" s="41"/>
      <c r="P7" s="41"/>
      <c r="Q7" s="41"/>
      <c r="R7" s="41"/>
      <c r="S7" s="41"/>
      <c r="T7" s="41"/>
      <c r="U7" s="41"/>
      <c r="V7" s="41"/>
      <c r="W7" s="41"/>
      <c r="X7" s="41"/>
      <c r="Y7" s="41"/>
      <c r="Z7" s="41"/>
      <c r="AA7" s="41"/>
      <c r="AB7" s="41"/>
      <c r="AC7" s="41"/>
    </row>
    <row r="8" s="18" customFormat="1" ht="22.5" customHeight="1" spans="1:29">
      <c r="A8" s="220" t="s">
        <v>120</v>
      </c>
      <c r="B8" s="211"/>
      <c r="C8" s="221" t="str">
        <f ca="1">IF(M1="",IF(A8="",0,VLOOKUP(A8,支票录入!B:D,3,FALSE)),"")</f>
        <v/>
      </c>
      <c r="D8" s="221"/>
      <c r="E8" s="221"/>
      <c r="F8" s="221"/>
      <c r="G8" s="221"/>
      <c r="H8" s="221"/>
      <c r="I8" s="221"/>
      <c r="J8" s="224"/>
      <c r="K8" s="224"/>
      <c r="L8" s="41"/>
      <c r="M8" s="41"/>
      <c r="N8" s="41"/>
      <c r="O8" s="41"/>
      <c r="P8" s="41"/>
      <c r="Q8" s="41"/>
      <c r="R8" s="41"/>
      <c r="S8" s="41"/>
      <c r="T8" s="41"/>
      <c r="U8" s="41"/>
      <c r="V8" s="41"/>
      <c r="W8" s="41"/>
      <c r="X8" s="41"/>
      <c r="Y8" s="41"/>
      <c r="Z8" s="41"/>
      <c r="AA8" s="41"/>
      <c r="AB8" s="41"/>
      <c r="AC8" s="41"/>
    </row>
    <row r="9" s="18" customFormat="1" ht="17.25" customHeight="1" spans="1:29">
      <c r="A9" s="220" t="s">
        <v>122</v>
      </c>
      <c r="B9" s="211"/>
      <c r="C9" s="224"/>
      <c r="D9" s="223" t="str">
        <f ca="1">IF(M1="",IF(A9="",0,VLOOKUP(A9,支票录入!B:D,3,FALSE)),"")</f>
        <v/>
      </c>
      <c r="E9" s="224"/>
      <c r="F9" s="224"/>
      <c r="G9" s="41"/>
      <c r="H9" s="41"/>
      <c r="I9" s="41"/>
      <c r="J9" s="41"/>
      <c r="K9" s="41"/>
      <c r="L9" s="41"/>
      <c r="M9" s="41"/>
      <c r="N9" s="41"/>
      <c r="O9" s="41"/>
      <c r="P9" s="41"/>
      <c r="Q9" s="41"/>
      <c r="R9" s="41"/>
      <c r="S9" s="41"/>
      <c r="T9" s="41"/>
      <c r="U9" s="41"/>
      <c r="V9" s="41"/>
      <c r="W9" s="41"/>
      <c r="X9" s="41"/>
      <c r="Y9" s="41"/>
      <c r="Z9" s="41"/>
      <c r="AA9" s="41"/>
      <c r="AB9" s="41"/>
      <c r="AC9" s="41"/>
    </row>
    <row r="10" s="18" customFormat="1" ht="18.75" customHeight="1" spans="2:38">
      <c r="B10" s="47" t="s">
        <v>203</v>
      </c>
      <c r="C10" s="43"/>
      <c r="D10" s="43"/>
      <c r="E10" s="48" t="s">
        <v>204</v>
      </c>
      <c r="F10" s="43"/>
      <c r="G10" s="43"/>
      <c r="H10" s="43"/>
      <c r="I10" s="43"/>
      <c r="J10" s="43"/>
      <c r="K10" s="43"/>
      <c r="L10" s="43"/>
      <c r="M10" s="228" t="str">
        <f ca="1">支票录入!O18</f>
        <v>支票日期有误不能打印!</v>
      </c>
      <c r="N10" s="43"/>
      <c r="O10" s="43"/>
      <c r="P10" s="43"/>
      <c r="Q10" s="43"/>
      <c r="R10" s="43"/>
      <c r="S10" s="43"/>
      <c r="T10" s="43"/>
      <c r="U10" s="43"/>
      <c r="V10" s="43"/>
      <c r="W10" s="43"/>
      <c r="X10" s="43"/>
      <c r="Y10" s="43"/>
      <c r="Z10" s="43"/>
      <c r="AA10" s="43"/>
      <c r="AB10" s="43"/>
      <c r="AC10" s="43"/>
      <c r="AL10" s="209"/>
    </row>
    <row r="11" s="18" customFormat="1" ht="18.75" customHeight="1" spans="1:32">
      <c r="A11" s="225"/>
      <c r="B11" s="48" t="s">
        <v>205</v>
      </c>
      <c r="C11" s="43"/>
      <c r="D11" s="43"/>
      <c r="E11" s="43"/>
      <c r="F11" s="43"/>
      <c r="G11" s="43"/>
      <c r="H11" s="43"/>
      <c r="I11" s="43"/>
      <c r="J11" s="43"/>
      <c r="K11" s="43"/>
      <c r="L11" s="48"/>
      <c r="M11" s="48"/>
      <c r="N11" s="43"/>
      <c r="O11" s="43"/>
      <c r="P11" s="43"/>
      <c r="Q11" s="43"/>
      <c r="R11" s="43"/>
      <c r="S11" s="43"/>
      <c r="T11" s="43"/>
      <c r="U11" s="43"/>
      <c r="V11" s="43"/>
      <c r="W11" s="43"/>
      <c r="X11" s="43"/>
      <c r="Y11" s="43"/>
      <c r="Z11" s="43"/>
      <c r="AA11" s="43"/>
      <c r="AB11" s="43"/>
      <c r="AC11" s="43"/>
      <c r="AE11" s="225"/>
      <c r="AF11" s="205"/>
    </row>
    <row r="12" s="18" customFormat="1" ht="18.75" customHeight="1" spans="1:29">
      <c r="A12" s="205"/>
      <c r="B12" s="48" t="s">
        <v>206</v>
      </c>
      <c r="C12" s="43"/>
      <c r="D12" s="43"/>
      <c r="E12" s="43"/>
      <c r="F12" s="43"/>
      <c r="G12" s="43"/>
      <c r="H12" s="43"/>
      <c r="I12" s="43"/>
      <c r="J12" s="43"/>
      <c r="K12" s="43"/>
      <c r="L12" s="48"/>
      <c r="M12" s="48"/>
      <c r="N12" s="43"/>
      <c r="O12" s="43"/>
      <c r="P12" s="43"/>
      <c r="Q12" s="43"/>
      <c r="R12" s="43"/>
      <c r="S12" s="43"/>
      <c r="T12" s="43"/>
      <c r="U12" s="43"/>
      <c r="V12" s="43"/>
      <c r="W12" s="43"/>
      <c r="X12" s="43"/>
      <c r="Y12" s="43"/>
      <c r="Z12" s="43"/>
      <c r="AA12" s="43"/>
      <c r="AB12" s="43"/>
      <c r="AC12" s="43"/>
    </row>
    <row r="13" s="18" customFormat="1" ht="18.75" customHeight="1" spans="2:29">
      <c r="B13" s="43" t="s">
        <v>207</v>
      </c>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row>
    <row r="14" s="18" customFormat="1" ht="18.75" customHeight="1" spans="2:29">
      <c r="B14" s="43" t="s">
        <v>208</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row>
    <row r="15" s="18" customFormat="1" ht="18.75" customHeight="1" spans="2:29">
      <c r="B15" s="43" t="s">
        <v>209</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row>
    <row r="16" s="18" customFormat="1" spans="2:29">
      <c r="B16" s="43" t="s">
        <v>210</v>
      </c>
      <c r="C16" s="55"/>
      <c r="D16" s="43"/>
      <c r="E16" s="43"/>
      <c r="F16" s="43"/>
      <c r="G16" s="43"/>
      <c r="H16" s="43"/>
      <c r="I16" s="43"/>
      <c r="J16" s="43"/>
      <c r="K16" s="55"/>
      <c r="L16" s="43"/>
      <c r="M16" s="43"/>
      <c r="N16" s="43"/>
      <c r="O16" s="43"/>
      <c r="P16" s="43"/>
      <c r="Q16" s="55"/>
      <c r="R16" s="43"/>
      <c r="S16" s="43"/>
      <c r="T16" s="43"/>
      <c r="U16" s="43"/>
      <c r="V16" s="43"/>
      <c r="W16" s="43"/>
      <c r="X16" s="43"/>
      <c r="Y16" s="43"/>
      <c r="Z16" s="43"/>
      <c r="AA16" s="43"/>
      <c r="AB16" s="43"/>
      <c r="AC16" s="43"/>
    </row>
    <row r="17" s="18" customFormat="1" spans="2:29">
      <c r="B17" s="43" t="s">
        <v>211</v>
      </c>
      <c r="C17" s="55"/>
      <c r="D17" s="43"/>
      <c r="E17" s="43"/>
      <c r="F17" s="43"/>
      <c r="G17" s="43"/>
      <c r="H17" s="43"/>
      <c r="I17" s="43"/>
      <c r="J17" s="43"/>
      <c r="K17" s="55"/>
      <c r="L17" s="43"/>
      <c r="M17" s="43"/>
      <c r="N17" s="43"/>
      <c r="O17" s="43"/>
      <c r="P17" s="43"/>
      <c r="Q17" s="55"/>
      <c r="R17" s="43"/>
      <c r="S17" s="43"/>
      <c r="T17" s="43"/>
      <c r="U17" s="43"/>
      <c r="V17" s="43"/>
      <c r="W17" s="43"/>
      <c r="X17" s="43"/>
      <c r="Y17" s="43"/>
      <c r="Z17" s="43"/>
      <c r="AA17" s="43"/>
      <c r="AB17" s="43"/>
      <c r="AC17" s="43"/>
    </row>
    <row r="18" s="18" customFormat="1" spans="2:29">
      <c r="B18" s="48" t="s">
        <v>212</v>
      </c>
      <c r="C18" s="55"/>
      <c r="D18" s="43"/>
      <c r="E18" s="43"/>
      <c r="F18" s="43"/>
      <c r="G18" s="48"/>
      <c r="H18" s="43"/>
      <c r="I18" s="43"/>
      <c r="J18" s="43"/>
      <c r="K18" s="55"/>
      <c r="L18" s="43"/>
      <c r="M18" s="48"/>
      <c r="N18" s="43"/>
      <c r="O18" s="43"/>
      <c r="P18" s="43"/>
      <c r="Q18" s="55"/>
      <c r="R18" s="43"/>
      <c r="S18" s="43"/>
      <c r="T18" s="43"/>
      <c r="U18" s="43"/>
      <c r="V18" s="43"/>
      <c r="W18" s="43"/>
      <c r="X18" s="43"/>
      <c r="Y18" s="43"/>
      <c r="Z18" s="43"/>
      <c r="AA18" s="43"/>
      <c r="AB18" s="43"/>
      <c r="AC18" s="43"/>
    </row>
    <row r="19" s="18" customFormat="1" spans="2:29">
      <c r="B19" s="43"/>
      <c r="C19" s="226" t="s">
        <v>214</v>
      </c>
      <c r="D19" s="43"/>
      <c r="E19" s="43"/>
      <c r="F19" s="43"/>
      <c r="G19" s="43"/>
      <c r="H19" s="43"/>
      <c r="I19" s="43"/>
      <c r="J19" s="43"/>
      <c r="K19" s="55"/>
      <c r="L19" s="43"/>
      <c r="M19" s="43"/>
      <c r="N19" s="43"/>
      <c r="O19" s="43"/>
      <c r="P19" s="43"/>
      <c r="Q19" s="55"/>
      <c r="R19" s="43"/>
      <c r="S19" s="43"/>
      <c r="T19" s="43"/>
      <c r="U19" s="43"/>
      <c r="V19" s="43"/>
      <c r="W19" s="43"/>
      <c r="X19" s="43"/>
      <c r="Y19" s="43"/>
      <c r="Z19" s="43"/>
      <c r="AA19" s="43"/>
      <c r="AB19" s="43"/>
      <c r="AC19" s="43"/>
    </row>
    <row r="20" s="18" customFormat="1" spans="2:29">
      <c r="B20" s="43"/>
      <c r="C20" s="55"/>
      <c r="D20" s="43"/>
      <c r="E20" s="43"/>
      <c r="F20" s="43"/>
      <c r="G20" s="43"/>
      <c r="H20" s="43"/>
      <c r="I20" s="43"/>
      <c r="J20" s="43"/>
      <c r="K20" s="55"/>
      <c r="L20" s="43"/>
      <c r="M20" s="43"/>
      <c r="N20" s="43"/>
      <c r="O20" s="43"/>
      <c r="P20" s="43"/>
      <c r="Q20" s="55"/>
      <c r="R20" s="43"/>
      <c r="S20" s="43"/>
      <c r="T20" s="43"/>
      <c r="U20" s="43"/>
      <c r="V20" s="43"/>
      <c r="W20" s="43"/>
      <c r="X20" s="43"/>
      <c r="Y20" s="43"/>
      <c r="Z20" s="43"/>
      <c r="AA20" s="43"/>
      <c r="AB20" s="43"/>
      <c r="AC20" s="43"/>
    </row>
    <row r="21" s="18" customFormat="1" spans="2:29">
      <c r="B21" s="43"/>
      <c r="C21" s="55"/>
      <c r="D21" s="43"/>
      <c r="E21" s="43"/>
      <c r="F21" s="43"/>
      <c r="G21" s="43"/>
      <c r="H21" s="43"/>
      <c r="I21" s="43"/>
      <c r="J21" s="43"/>
      <c r="K21" s="55"/>
      <c r="L21" s="43"/>
      <c r="M21" s="43"/>
      <c r="N21" s="43"/>
      <c r="O21" s="43"/>
      <c r="P21" s="43"/>
      <c r="Q21" s="55"/>
      <c r="R21" s="43"/>
      <c r="S21" s="43"/>
      <c r="T21" s="43"/>
      <c r="U21" s="43"/>
      <c r="V21" s="43"/>
      <c r="W21" s="43"/>
      <c r="X21" s="43"/>
      <c r="Y21" s="43"/>
      <c r="Z21" s="43"/>
      <c r="AA21" s="43"/>
      <c r="AB21" s="43"/>
      <c r="AC21" s="43"/>
    </row>
    <row r="22" s="18" customFormat="1" spans="2:29">
      <c r="B22" s="43"/>
      <c r="C22" s="55"/>
      <c r="D22" s="43"/>
      <c r="E22" s="43"/>
      <c r="F22" s="43"/>
      <c r="G22" s="43"/>
      <c r="H22" s="43"/>
      <c r="I22" s="43"/>
      <c r="J22" s="43"/>
      <c r="K22" s="55"/>
      <c r="L22" s="43"/>
      <c r="M22" s="43"/>
      <c r="N22" s="43"/>
      <c r="O22" s="43"/>
      <c r="P22" s="43"/>
      <c r="Q22" s="55"/>
      <c r="R22" s="43"/>
      <c r="S22" s="43"/>
      <c r="T22" s="43"/>
      <c r="U22" s="43"/>
      <c r="V22" s="43"/>
      <c r="W22" s="43"/>
      <c r="X22" s="43"/>
      <c r="Y22" s="43"/>
      <c r="Z22" s="43"/>
      <c r="AA22" s="43"/>
      <c r="AB22" s="43"/>
      <c r="AC22" s="43"/>
    </row>
    <row r="23" s="18" customFormat="1" spans="2:29">
      <c r="B23" s="43"/>
      <c r="C23" s="55"/>
      <c r="D23" s="43"/>
      <c r="E23" s="43"/>
      <c r="F23" s="43"/>
      <c r="G23" s="43"/>
      <c r="H23" s="43"/>
      <c r="I23" s="43"/>
      <c r="J23" s="43"/>
      <c r="K23" s="55"/>
      <c r="L23" s="43"/>
      <c r="M23" s="43"/>
      <c r="N23" s="43"/>
      <c r="O23" s="43"/>
      <c r="P23" s="43"/>
      <c r="Q23" s="55"/>
      <c r="R23" s="43"/>
      <c r="S23" s="43"/>
      <c r="T23" s="43"/>
      <c r="U23" s="43"/>
      <c r="V23" s="43"/>
      <c r="W23" s="43"/>
      <c r="X23" s="43"/>
      <c r="Y23" s="43"/>
      <c r="Z23" s="43"/>
      <c r="AA23" s="43"/>
      <c r="AB23" s="43"/>
      <c r="AC23" s="43"/>
    </row>
    <row r="24" s="18" customFormat="1" spans="2:29">
      <c r="B24" s="43"/>
      <c r="C24" s="55"/>
      <c r="D24" s="43"/>
      <c r="E24" s="43"/>
      <c r="F24" s="43"/>
      <c r="G24" s="43"/>
      <c r="H24" s="43"/>
      <c r="I24" s="43"/>
      <c r="J24" s="43"/>
      <c r="K24" s="55"/>
      <c r="L24" s="43"/>
      <c r="M24" s="43"/>
      <c r="N24" s="43"/>
      <c r="O24" s="43"/>
      <c r="P24" s="43"/>
      <c r="Q24" s="55"/>
      <c r="R24" s="43"/>
      <c r="S24" s="43"/>
      <c r="T24" s="43"/>
      <c r="U24" s="43"/>
      <c r="V24" s="43"/>
      <c r="W24" s="43"/>
      <c r="X24" s="43"/>
      <c r="Y24" s="43"/>
      <c r="Z24" s="43"/>
      <c r="AA24" s="43"/>
      <c r="AB24" s="43"/>
      <c r="AC24" s="43"/>
    </row>
    <row r="25" s="18" customFormat="1" spans="2:29">
      <c r="B25" s="43"/>
      <c r="C25" s="55"/>
      <c r="D25" s="43"/>
      <c r="E25" s="43"/>
      <c r="F25" s="43"/>
      <c r="G25" s="43"/>
      <c r="H25" s="43"/>
      <c r="I25" s="43"/>
      <c r="J25" s="43"/>
      <c r="K25" s="55"/>
      <c r="L25" s="43"/>
      <c r="M25" s="43"/>
      <c r="N25" s="43"/>
      <c r="O25" s="43"/>
      <c r="P25" s="43"/>
      <c r="Q25" s="55"/>
      <c r="R25" s="43"/>
      <c r="S25" s="43"/>
      <c r="T25" s="43"/>
      <c r="U25" s="43"/>
      <c r="V25" s="43"/>
      <c r="W25" s="43"/>
      <c r="X25" s="43"/>
      <c r="Y25" s="43"/>
      <c r="Z25" s="43"/>
      <c r="AA25" s="43"/>
      <c r="AB25" s="43"/>
      <c r="AC25" s="43"/>
    </row>
    <row r="26" s="18" customFormat="1" spans="2:29">
      <c r="B26" s="43"/>
      <c r="C26" s="55"/>
      <c r="D26" s="43"/>
      <c r="E26" s="43"/>
      <c r="F26" s="43"/>
      <c r="G26" s="43"/>
      <c r="H26" s="43"/>
      <c r="I26" s="43"/>
      <c r="J26" s="43"/>
      <c r="K26" s="55"/>
      <c r="L26" s="43"/>
      <c r="M26" s="43"/>
      <c r="N26" s="43"/>
      <c r="O26" s="43"/>
      <c r="P26" s="43"/>
      <c r="Q26" s="55"/>
      <c r="R26" s="43"/>
      <c r="S26" s="43"/>
      <c r="T26" s="43"/>
      <c r="U26" s="43"/>
      <c r="V26" s="43"/>
      <c r="W26" s="43"/>
      <c r="X26" s="43"/>
      <c r="Y26" s="43"/>
      <c r="Z26" s="43"/>
      <c r="AA26" s="43"/>
      <c r="AB26" s="43"/>
      <c r="AC26" s="43"/>
    </row>
    <row r="27" s="18" customFormat="1" spans="2:29">
      <c r="B27" s="43"/>
      <c r="C27" s="55"/>
      <c r="D27" s="43"/>
      <c r="E27" s="43"/>
      <c r="F27" s="43"/>
      <c r="G27" s="43"/>
      <c r="H27" s="43"/>
      <c r="I27" s="43"/>
      <c r="J27" s="43"/>
      <c r="K27" s="55"/>
      <c r="L27" s="43"/>
      <c r="M27" s="43"/>
      <c r="N27" s="43"/>
      <c r="O27" s="43"/>
      <c r="P27" s="43"/>
      <c r="Q27" s="55"/>
      <c r="R27" s="43"/>
      <c r="S27" s="43"/>
      <c r="T27" s="43"/>
      <c r="U27" s="43"/>
      <c r="V27" s="43"/>
      <c r="W27" s="43"/>
      <c r="X27" s="43"/>
      <c r="Y27" s="43"/>
      <c r="Z27" s="43"/>
      <c r="AA27" s="43"/>
      <c r="AB27" s="43"/>
      <c r="AC27" s="43"/>
    </row>
    <row r="28" s="18" customFormat="1" spans="2:29">
      <c r="B28" s="43"/>
      <c r="C28" s="55"/>
      <c r="D28" s="43"/>
      <c r="E28" s="43"/>
      <c r="F28" s="43"/>
      <c r="G28" s="43"/>
      <c r="H28" s="43"/>
      <c r="I28" s="43"/>
      <c r="J28" s="43"/>
      <c r="K28" s="55"/>
      <c r="L28" s="43"/>
      <c r="M28" s="43"/>
      <c r="N28" s="43"/>
      <c r="O28" s="43"/>
      <c r="P28" s="43"/>
      <c r="Q28" s="55"/>
      <c r="R28" s="43"/>
      <c r="S28" s="43"/>
      <c r="T28" s="43"/>
      <c r="U28" s="43"/>
      <c r="V28" s="43"/>
      <c r="W28" s="43"/>
      <c r="X28" s="43"/>
      <c r="Y28" s="43"/>
      <c r="Z28" s="43"/>
      <c r="AA28" s="43"/>
      <c r="AB28" s="43"/>
      <c r="AC28" s="43"/>
    </row>
    <row r="29" s="18" customFormat="1" spans="2:29">
      <c r="B29" s="43"/>
      <c r="C29" s="55"/>
      <c r="D29" s="43"/>
      <c r="E29" s="43"/>
      <c r="F29" s="43"/>
      <c r="G29" s="43"/>
      <c r="H29" s="43"/>
      <c r="I29" s="43"/>
      <c r="J29" s="43"/>
      <c r="K29" s="55"/>
      <c r="L29" s="43"/>
      <c r="M29" s="43"/>
      <c r="N29" s="43"/>
      <c r="O29" s="43"/>
      <c r="P29" s="43"/>
      <c r="Q29" s="55"/>
      <c r="R29" s="43"/>
      <c r="S29" s="43"/>
      <c r="T29" s="43"/>
      <c r="U29" s="43"/>
      <c r="V29" s="43"/>
      <c r="W29" s="43"/>
      <c r="X29" s="43"/>
      <c r="Y29" s="43"/>
      <c r="Z29" s="43"/>
      <c r="AA29" s="43"/>
      <c r="AB29" s="43"/>
      <c r="AC29" s="43"/>
    </row>
    <row r="30" spans="3:17">
      <c r="C30" s="227"/>
      <c r="K30" s="227"/>
      <c r="Q30" s="227"/>
    </row>
    <row r="31" spans="3:17">
      <c r="C31" s="227"/>
      <c r="K31" s="227"/>
      <c r="Q31" s="227"/>
    </row>
    <row r="32" spans="3:17">
      <c r="C32" s="227"/>
      <c r="K32" s="227"/>
      <c r="Q32" s="227"/>
    </row>
    <row r="33" spans="3:17">
      <c r="C33" s="227"/>
      <c r="K33" s="227"/>
      <c r="Q33" s="227"/>
    </row>
    <row r="34" spans="3:17">
      <c r="C34" s="227"/>
      <c r="K34" s="227"/>
      <c r="Q34" s="227"/>
    </row>
    <row r="35" spans="3:17">
      <c r="C35" s="227"/>
      <c r="K35" s="227"/>
      <c r="Q35" s="227"/>
    </row>
    <row r="36" spans="3:17">
      <c r="C36" s="227"/>
      <c r="K36" s="227"/>
      <c r="Q36" s="227"/>
    </row>
    <row r="37" spans="3:17">
      <c r="C37" s="227"/>
      <c r="K37" s="227"/>
      <c r="Q37" s="227"/>
    </row>
    <row r="38" spans="3:17">
      <c r="C38" s="227"/>
      <c r="K38" s="227"/>
      <c r="Q38" s="227"/>
    </row>
    <row r="39" spans="3:17">
      <c r="C39" s="227"/>
      <c r="K39" s="227"/>
      <c r="Q39" s="227"/>
    </row>
    <row r="40" spans="3:17">
      <c r="C40" s="227"/>
      <c r="K40" s="227"/>
      <c r="Q40" s="227"/>
    </row>
    <row r="41" spans="3:17">
      <c r="C41" s="227"/>
      <c r="K41" s="227"/>
      <c r="Q41" s="227"/>
    </row>
    <row r="42" spans="3:17">
      <c r="C42" s="227"/>
      <c r="K42" s="227"/>
      <c r="Q42" s="227"/>
    </row>
    <row r="43" spans="3:17">
      <c r="C43" s="227"/>
      <c r="K43" s="227"/>
      <c r="Q43" s="227"/>
    </row>
    <row r="44" spans="3:17">
      <c r="C44" s="227"/>
      <c r="K44" s="227"/>
      <c r="Q44" s="227"/>
    </row>
    <row r="45" spans="3:17">
      <c r="C45" s="227"/>
      <c r="K45" s="227"/>
      <c r="Q45" s="227"/>
    </row>
    <row r="46" spans="3:17">
      <c r="C46" s="227"/>
      <c r="K46" s="227"/>
      <c r="Q46" s="227"/>
    </row>
    <row r="47" spans="3:17">
      <c r="C47" s="227"/>
      <c r="K47" s="227"/>
      <c r="Q47" s="227"/>
    </row>
    <row r="48" spans="3:17">
      <c r="C48" s="227"/>
      <c r="K48" s="227"/>
      <c r="Q48" s="227"/>
    </row>
    <row r="49" spans="3:17">
      <c r="C49" s="227"/>
      <c r="K49" s="227"/>
      <c r="Q49" s="227"/>
    </row>
    <row r="50" spans="3:17">
      <c r="C50" s="227"/>
      <c r="K50" s="227"/>
      <c r="Q50" s="227"/>
    </row>
    <row r="51" spans="3:17">
      <c r="C51" s="227"/>
      <c r="K51" s="227"/>
      <c r="Q51" s="227"/>
    </row>
    <row r="52" spans="3:17">
      <c r="C52" s="227"/>
      <c r="K52" s="227"/>
      <c r="Q52" s="227"/>
    </row>
    <row r="53" spans="3:17">
      <c r="C53" s="227"/>
      <c r="K53" s="227"/>
      <c r="Q53" s="227"/>
    </row>
    <row r="54" spans="3:17">
      <c r="C54" s="227"/>
      <c r="K54" s="227"/>
      <c r="Q54" s="227"/>
    </row>
  </sheetData>
  <mergeCells count="2">
    <mergeCell ref="Z4:AA4"/>
    <mergeCell ref="C8:I8"/>
  </mergeCells>
  <conditionalFormatting sqref="C2 M10 O1 M1">
    <cfRule type="cellIs" dxfId="2" priority="1" stopIfTrue="1" operator="equal">
      <formula>"支票日期有误不能打印!"</formula>
    </cfRule>
  </conditionalFormatting>
  <dataValidations count="1">
    <dataValidation type="custom" allowBlank="1" showInputMessage="1" showErrorMessage="1" prompt="不能录入，只能调整字体大小.行高.列宽！" sqref="$A1:$XFD65536">
      <formula1>"A1=**"</formula1>
    </dataValidation>
  </dataValidations>
  <pageMargins left="0.15748031496063" right="0" top="0.393700787401575" bottom="0.984251968503937" header="0.511811023622047" footer="0.511811023622047"/>
  <pageSetup paperSize="9" orientation="portrait" blackAndWhite="1" horizontalDpi="300" verticalDpi="300"/>
  <headerFooter alignWithMargins="0" scaleWithDoc="0"/>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AW35"/>
  <sheetViews>
    <sheetView workbookViewId="0">
      <pane ySplit="4" topLeftCell="BM5" activePane="bottomLeft" state="frozen"/>
      <selection/>
      <selection pane="bottomLeft" activeCell="AG33" sqref="AG33"/>
    </sheetView>
  </sheetViews>
  <sheetFormatPr defaultColWidth="9" defaultRowHeight="14.25"/>
  <cols>
    <col min="1" max="1" width="3.875" style="20" customWidth="1"/>
    <col min="2" max="2" width="7.375" style="20" customWidth="1"/>
    <col min="3" max="3" width="6.5" style="20" customWidth="1"/>
    <col min="4" max="4" width="2.125" style="20" customWidth="1"/>
    <col min="5" max="6" width="1.625" style="20" customWidth="1"/>
    <col min="7" max="7" width="1.75" style="20" customWidth="1"/>
    <col min="8" max="12" width="1.625" style="20" customWidth="1"/>
    <col min="13" max="13" width="1.75" style="20" customWidth="1"/>
    <col min="14" max="16" width="1.625" style="20" customWidth="1"/>
    <col min="17" max="17" width="1.75" style="20" customWidth="1"/>
    <col min="18" max="18" width="1.625" style="20" customWidth="1"/>
    <col min="19" max="20" width="2.625" style="20" customWidth="1"/>
    <col min="21" max="22" width="7.125" style="20" customWidth="1"/>
    <col min="23" max="23" width="7.5" style="20" customWidth="1"/>
    <col min="24" max="24" width="8.375" style="20" customWidth="1"/>
    <col min="25" max="25" width="2.25" style="20" customWidth="1"/>
    <col min="26" max="26" width="7.5" style="20" customWidth="1"/>
    <col min="27" max="27" width="4.875" style="20" customWidth="1"/>
    <col min="28" max="32" width="1.5" style="20" customWidth="1"/>
    <col min="33" max="33" width="1.75" style="20" customWidth="1"/>
    <col min="34" max="34" width="1.875" style="20" customWidth="1"/>
    <col min="35" max="36" width="1.75" style="20" customWidth="1"/>
    <col min="37" max="37" width="1.625" style="20" customWidth="1"/>
    <col min="38" max="38" width="1.5" style="20" customWidth="1"/>
    <col min="39" max="16384" width="9" style="20"/>
  </cols>
  <sheetData>
    <row r="1" s="17" customFormat="1" ht="27.75" customHeight="1" spans="3:21">
      <c r="C1" s="123"/>
      <c r="D1" s="123"/>
      <c r="E1" s="123"/>
      <c r="F1" s="123"/>
      <c r="G1" s="123"/>
      <c r="U1" s="56" t="s">
        <v>215</v>
      </c>
    </row>
    <row r="2" s="17" customFormat="1" ht="19.5" customHeight="1" spans="1:9">
      <c r="A2" s="124" t="s">
        <v>216</v>
      </c>
      <c r="D2" s="93"/>
      <c r="E2" s="93"/>
      <c r="F2" s="93"/>
      <c r="G2" s="93"/>
      <c r="H2" s="93"/>
      <c r="I2" s="56"/>
    </row>
    <row r="3" s="17" customFormat="1" ht="19.5" customHeight="1" spans="1:9">
      <c r="A3" s="124" t="s">
        <v>217</v>
      </c>
      <c r="D3" s="93"/>
      <c r="E3" s="93"/>
      <c r="F3" s="93"/>
      <c r="G3" s="93"/>
      <c r="H3" s="93"/>
      <c r="I3" s="56"/>
    </row>
    <row r="4" s="15" customFormat="1" ht="22.5" customHeight="1" spans="1:26">
      <c r="A4" s="15" t="s">
        <v>218</v>
      </c>
      <c r="B4" s="123" t="s">
        <v>219</v>
      </c>
      <c r="C4" s="125" t="s">
        <v>220</v>
      </c>
      <c r="D4" s="15" t="s">
        <v>100</v>
      </c>
      <c r="I4" s="15" t="s">
        <v>221</v>
      </c>
      <c r="K4" s="15" t="s">
        <v>102</v>
      </c>
      <c r="W4" s="174" t="s">
        <v>100</v>
      </c>
      <c r="X4" s="174" t="s">
        <v>221</v>
      </c>
      <c r="Z4" s="174" t="s">
        <v>102</v>
      </c>
    </row>
    <row r="5" s="58" customFormat="1" ht="12.75" customHeight="1" spans="1:49">
      <c r="A5" s="25" t="s">
        <v>222</v>
      </c>
      <c r="B5" s="18"/>
      <c r="C5" s="126"/>
      <c r="D5" s="127" t="str">
        <f ca="1">IF(W21-Z21&lt;0,"",LEFT(V21,4))</f>
        <v/>
      </c>
      <c r="E5" s="127"/>
      <c r="F5" s="127"/>
      <c r="G5" s="127"/>
      <c r="H5" s="128" t="str">
        <f ca="1">IF(W21-Z21&lt;0,"",X21)</f>
        <v/>
      </c>
      <c r="I5" s="168"/>
      <c r="J5" s="168"/>
      <c r="K5" s="169" t="str">
        <f ca="1">IF(W21-Z21&lt;0,"",RIGHT(V21,2))</f>
        <v/>
      </c>
      <c r="L5" s="170"/>
      <c r="M5" s="170"/>
      <c r="N5" s="170"/>
      <c r="S5" s="175"/>
      <c r="T5" s="175"/>
      <c r="W5" s="176" t="str">
        <f ca="1">D5</f>
        <v/>
      </c>
      <c r="X5" s="177" t="str">
        <f ca="1">H5</f>
        <v/>
      </c>
      <c r="Y5" s="61"/>
      <c r="Z5" s="196" t="str">
        <f ca="1">K5</f>
        <v/>
      </c>
      <c r="AA5" s="197"/>
      <c r="AM5" s="18"/>
      <c r="AN5" s="18"/>
      <c r="AO5" s="18"/>
      <c r="AP5" s="18"/>
      <c r="AQ5" s="18"/>
      <c r="AR5" s="18"/>
      <c r="AS5" s="18"/>
      <c r="AT5" s="18"/>
      <c r="AU5" s="18"/>
      <c r="AV5" s="18"/>
      <c r="AW5" s="18"/>
    </row>
    <row r="6" s="58" customFormat="1" ht="15.75" customHeight="1" spans="1:49">
      <c r="A6" s="25" t="s">
        <v>223</v>
      </c>
      <c r="B6" s="129">
        <v>13</v>
      </c>
      <c r="C6" s="126">
        <f ca="1">IF(C23&lt;&gt;"",C23,D30)</f>
        <v>502</v>
      </c>
      <c r="D6" s="130"/>
      <c r="E6" s="131" t="str">
        <f ca="1">IF(B6="",0,VLOOKUP(B6,账户资料!A:B,2,FALSE))</f>
        <v>大X五金制品（深圳）有限公司</v>
      </c>
      <c r="F6" s="131"/>
      <c r="G6" s="131"/>
      <c r="H6" s="131"/>
      <c r="I6" s="131"/>
      <c r="J6" s="131"/>
      <c r="K6" s="131"/>
      <c r="L6" s="131"/>
      <c r="M6" s="131"/>
      <c r="N6" s="131"/>
      <c r="O6" s="131"/>
      <c r="P6" s="131"/>
      <c r="Q6" s="131"/>
      <c r="R6" s="131"/>
      <c r="S6" s="130"/>
      <c r="T6" s="130"/>
      <c r="U6" s="178"/>
      <c r="V6" s="131" t="str">
        <f ca="1">IF(B6="",0,VLOOKUP(B6,账户资料!A:B,2,FALSE))</f>
        <v>大X五金制品（深圳）有限公司</v>
      </c>
      <c r="W6" s="131"/>
      <c r="X6" s="131"/>
      <c r="Y6" s="131"/>
      <c r="Z6" s="198" t="str">
        <f ca="1">IF(C6="",0,VLOOKUP(C6,账户资料!A:B,2,FALSE))</f>
        <v>诚X精密科技（深圳）有限公司</v>
      </c>
      <c r="AA6" s="198"/>
      <c r="AB6" s="198"/>
      <c r="AC6" s="198"/>
      <c r="AD6" s="198"/>
      <c r="AE6" s="198"/>
      <c r="AF6" s="198"/>
      <c r="AG6" s="198"/>
      <c r="AH6" s="198"/>
      <c r="AI6" s="198"/>
      <c r="AJ6" s="198"/>
      <c r="AK6" s="198"/>
      <c r="AL6" s="198"/>
      <c r="AM6" s="18"/>
      <c r="AN6" s="18"/>
      <c r="AO6" s="18"/>
      <c r="AP6" s="18"/>
      <c r="AQ6" s="18"/>
      <c r="AR6" s="18"/>
      <c r="AS6" s="18"/>
      <c r="AT6" s="18"/>
      <c r="AU6" s="18"/>
      <c r="AV6" s="18"/>
      <c r="AW6" s="18"/>
    </row>
    <row r="7" s="58" customFormat="1" ht="15.75" customHeight="1" spans="1:49">
      <c r="A7" s="25" t="s">
        <v>224</v>
      </c>
      <c r="B7" s="25">
        <f>IF(B6&lt;&gt;"",B6,"")</f>
        <v>13</v>
      </c>
      <c r="C7" s="132">
        <f ca="1">C6</f>
        <v>502</v>
      </c>
      <c r="D7" s="130"/>
      <c r="E7" s="99" t="str">
        <f ca="1">IF(B7="",0,VLOOKUP(B7,账户资料!A:E,5,FALSE))</f>
        <v>75625793XXX8</v>
      </c>
      <c r="F7" s="99"/>
      <c r="G7" s="99"/>
      <c r="H7" s="99"/>
      <c r="I7" s="99"/>
      <c r="J7" s="99"/>
      <c r="K7" s="99"/>
      <c r="L7" s="99"/>
      <c r="M7" s="99"/>
      <c r="N7" s="99"/>
      <c r="O7" s="99"/>
      <c r="P7" s="99"/>
      <c r="Q7" s="99"/>
      <c r="R7" s="99"/>
      <c r="S7" s="130"/>
      <c r="T7" s="130"/>
      <c r="U7" s="178"/>
      <c r="V7" s="65" t="str">
        <f ca="1">IF(B7="",0,VLOOKUP(B7,账户资料!A:E,5,FALSE))</f>
        <v>75625793XXX8</v>
      </c>
      <c r="W7" s="179"/>
      <c r="X7" s="179"/>
      <c r="Y7" s="199"/>
      <c r="Z7" s="66"/>
      <c r="AA7" s="200" t="str">
        <f ca="1">IF(C7="",0,VLOOKUP(C7,账户资料!A:E,5,FALSE))</f>
        <v>75665793XXX1</v>
      </c>
      <c r="AB7" s="200"/>
      <c r="AC7" s="200"/>
      <c r="AD7" s="200"/>
      <c r="AE7" s="200"/>
      <c r="AF7" s="200"/>
      <c r="AG7" s="200"/>
      <c r="AH7" s="200"/>
      <c r="AI7" s="200"/>
      <c r="AJ7" s="200"/>
      <c r="AK7" s="200"/>
      <c r="AL7" s="200"/>
      <c r="AM7" s="18"/>
      <c r="AN7" s="18"/>
      <c r="AO7" s="18"/>
      <c r="AP7" s="18"/>
      <c r="AQ7" s="18"/>
      <c r="AR7" s="18"/>
      <c r="AS7" s="18"/>
      <c r="AT7" s="18"/>
      <c r="AU7" s="18"/>
      <c r="AV7" s="18"/>
      <c r="AW7" s="18"/>
    </row>
    <row r="8" s="58" customFormat="1" ht="15.75" customHeight="1" spans="1:49">
      <c r="A8" s="25" t="s">
        <v>225</v>
      </c>
      <c r="B8" s="25">
        <f>IF(B6&lt;&gt;"",B6,"")</f>
        <v>13</v>
      </c>
      <c r="C8" s="132">
        <f ca="1">C6</f>
        <v>502</v>
      </c>
      <c r="D8" s="130"/>
      <c r="E8" s="133" t="str">
        <f ca="1">IF(B8="",0,VLOOKUP(B8,账户资料!A:D,4,FALSE))</f>
        <v>中国银行XX支行</v>
      </c>
      <c r="F8" s="133"/>
      <c r="G8" s="133"/>
      <c r="H8" s="133"/>
      <c r="I8" s="133"/>
      <c r="J8" s="133"/>
      <c r="K8" s="133"/>
      <c r="L8" s="133"/>
      <c r="M8" s="133"/>
      <c r="N8" s="133"/>
      <c r="O8" s="133"/>
      <c r="P8" s="133"/>
      <c r="Q8" s="133"/>
      <c r="R8" s="133"/>
      <c r="S8" s="130"/>
      <c r="T8" s="130"/>
      <c r="U8" s="178"/>
      <c r="V8" s="67" t="str">
        <f ca="1">IF(B8="",0,VLOOKUP(B8,账户资料!A:D,4,FALSE))</f>
        <v>中国银行XX支行</v>
      </c>
      <c r="W8" s="67"/>
      <c r="X8" s="67"/>
      <c r="Y8" s="199"/>
      <c r="Z8" s="66"/>
      <c r="AA8" s="201" t="str">
        <f ca="1">IF(C8="",0,VLOOKUP(C8,账户资料!A:D,4,FALSE))</f>
        <v>中国银行XX支行</v>
      </c>
      <c r="AB8" s="202"/>
      <c r="AC8" s="202"/>
      <c r="AD8" s="202"/>
      <c r="AE8" s="202"/>
      <c r="AF8" s="202"/>
      <c r="AG8" s="202"/>
      <c r="AH8" s="202"/>
      <c r="AI8" s="202"/>
      <c r="AJ8" s="202"/>
      <c r="AK8" s="202"/>
      <c r="AL8" s="202"/>
      <c r="AM8" s="18"/>
      <c r="AN8" s="18"/>
      <c r="AO8" s="18"/>
      <c r="AP8" s="18"/>
      <c r="AQ8" s="18"/>
      <c r="AR8" s="18"/>
      <c r="AS8" s="18"/>
      <c r="AT8" s="18"/>
      <c r="AU8" s="18"/>
      <c r="AV8" s="18"/>
      <c r="AW8" s="18"/>
    </row>
    <row r="9" s="58" customFormat="1" ht="12" customHeight="1" spans="1:49">
      <c r="A9" s="25" t="s">
        <v>226</v>
      </c>
      <c r="B9" s="25"/>
      <c r="C9" s="134"/>
      <c r="D9" s="135"/>
      <c r="E9" s="135"/>
      <c r="F9" s="135"/>
      <c r="G9" s="135"/>
      <c r="H9" s="135"/>
      <c r="I9" s="135"/>
      <c r="J9" s="135"/>
      <c r="K9" s="135"/>
      <c r="L9" s="135"/>
      <c r="M9" s="135"/>
      <c r="N9" s="135"/>
      <c r="O9" s="135"/>
      <c r="P9" s="72"/>
      <c r="Q9" s="72"/>
      <c r="R9" s="72"/>
      <c r="S9" s="180"/>
      <c r="T9" s="180"/>
      <c r="U9" s="69"/>
      <c r="V9" s="181" t="str">
        <f ca="1">IF(E21=INT(E21),""&amp;TEXT(E21,"[DBNUM2]")&amp;"元整",IF(INT(E21*10)=E21*10,""&amp;TEXT(INT(E21),"[DBNUM2]")&amp;"元"&amp;TEXT((INT(E21*10)-INT(E21)*10),"[DBNUM2]")&amp;"角整",""&amp;TEXT(INT(E21),"[DBNUM2]")&amp;"元"&amp;IF(INT(E21*10)=INT(E21)*10,"零",TEXT(INT(E21*10)-INT(E21)*10,"[DBNUM2]")&amp;"角")&amp;TEXT(RIGHT(ROUND(E21,2),1),"[DBNUM2]")&amp;"分"))</f>
        <v>壹万贰仟肆佰捌拾元壹角陆分</v>
      </c>
      <c r="W9" s="182"/>
      <c r="X9" s="182"/>
      <c r="Y9" s="182"/>
      <c r="Z9" s="182"/>
      <c r="AA9" s="182"/>
      <c r="AB9" s="73" t="s">
        <v>106</v>
      </c>
      <c r="AC9" s="73" t="s">
        <v>107</v>
      </c>
      <c r="AD9" s="73" t="s">
        <v>108</v>
      </c>
      <c r="AE9" s="73" t="s">
        <v>109</v>
      </c>
      <c r="AF9" s="73" t="s">
        <v>110</v>
      </c>
      <c r="AG9" s="73" t="s">
        <v>107</v>
      </c>
      <c r="AH9" s="73" t="s">
        <v>108</v>
      </c>
      <c r="AI9" s="73" t="s">
        <v>109</v>
      </c>
      <c r="AJ9" s="73" t="s">
        <v>111</v>
      </c>
      <c r="AK9" s="73" t="s">
        <v>112</v>
      </c>
      <c r="AL9" s="73" t="s">
        <v>113</v>
      </c>
      <c r="AM9" s="18"/>
      <c r="AN9" s="18"/>
      <c r="AO9" s="18"/>
      <c r="AP9" s="18"/>
      <c r="AQ9" s="18"/>
      <c r="AR9" s="18"/>
      <c r="AS9" s="18"/>
      <c r="AT9" s="18"/>
      <c r="AU9" s="18"/>
      <c r="AV9" s="18"/>
      <c r="AW9" s="18"/>
    </row>
    <row r="10" s="58" customFormat="1" ht="17.25" customHeight="1" spans="1:49">
      <c r="A10" s="34" t="str">
        <f ca="1">IF(AND(E21&gt;=10000000,E21&lt;100000000),"小写","")</f>
        <v/>
      </c>
      <c r="B10" s="25"/>
      <c r="C10" s="134"/>
      <c r="D10" s="136"/>
      <c r="E10" s="136"/>
      <c r="F10" s="136"/>
      <c r="G10" s="137"/>
      <c r="H10" s="136"/>
      <c r="I10" s="136"/>
      <c r="J10" s="136"/>
      <c r="K10" s="137"/>
      <c r="L10" s="136"/>
      <c r="M10" s="136"/>
      <c r="N10" s="136"/>
      <c r="O10" s="136"/>
      <c r="P10" s="136"/>
      <c r="Q10" s="136"/>
      <c r="R10" s="136"/>
      <c r="S10" s="180"/>
      <c r="T10" s="180"/>
      <c r="U10" s="69"/>
      <c r="V10" s="181"/>
      <c r="W10" s="182"/>
      <c r="X10" s="182"/>
      <c r="Y10" s="182"/>
      <c r="Z10" s="182"/>
      <c r="AA10" s="182"/>
      <c r="AB10" s="203" t="str">
        <f ca="1">IF(AND(E21&gt;=10000000,E21&lt;100000000),"￥","")</f>
        <v/>
      </c>
      <c r="AC10" s="203" t="str">
        <f ca="1">IF(AND(E21&gt;=10000000,E21&lt;100000000),MID(E21,1,1),"")</f>
        <v/>
      </c>
      <c r="AD10" s="203" t="str">
        <f ca="1">IF(AND(E21&gt;=10000000,E21&lt;100000000),MID(E21,2,1),"")</f>
        <v/>
      </c>
      <c r="AE10" s="203" t="str">
        <f ca="1">IF(AND(E21&gt;=10000000,E21&lt;100000000),MID(E21,3,1),"")</f>
        <v/>
      </c>
      <c r="AF10" s="203" t="str">
        <f ca="1">IF(AND(E21&gt;=10000000,E21&lt;100000000),MID(E21,4,1),"")</f>
        <v/>
      </c>
      <c r="AG10" s="203" t="str">
        <f ca="1">IF(AND(E21&gt;=10000000,E21&lt;100000000),MID(E21,5,1),"")</f>
        <v/>
      </c>
      <c r="AH10" s="203" t="str">
        <f ca="1">IF(AND(E21&gt;=10000000,E21&lt;100000000),MID(E21,6,1),"")</f>
        <v/>
      </c>
      <c r="AI10" s="203" t="str">
        <f ca="1">IF(AND(E21&gt;=10000000,E21&lt;100000000),MID(E21,7,1),"")</f>
        <v/>
      </c>
      <c r="AJ10" s="203" t="str">
        <f ca="1">IF(AND(E21&gt;=10000000,E21&lt;100000000),MID(E21,8,1),"")</f>
        <v/>
      </c>
      <c r="AK10" s="203" t="str">
        <f ca="1">IF(AND(E21&gt;=10000000,E21&lt;100000000),MID(U21,9,1),"")</f>
        <v/>
      </c>
      <c r="AL10" s="203" t="str">
        <f ca="1">IF(AND(E21&gt;=10000000,E21&lt;100000000),MID(U21,10,1),"")</f>
        <v/>
      </c>
      <c r="AM10" s="209"/>
      <c r="AN10" s="18"/>
      <c r="AO10" s="18"/>
      <c r="AP10" s="18"/>
      <c r="AQ10" s="18"/>
      <c r="AR10" s="18"/>
      <c r="AS10" s="18"/>
      <c r="AT10" s="18"/>
      <c r="AU10" s="18"/>
      <c r="AV10" s="18"/>
      <c r="AW10" s="18"/>
    </row>
    <row r="11" s="58" customFormat="1" ht="17.25" customHeight="1" spans="1:49">
      <c r="A11" s="34" t="str">
        <f ca="1">IF(AND(E21&gt;=1000000,E21&lt;10000000),"小写","")</f>
        <v/>
      </c>
      <c r="B11" s="25"/>
      <c r="C11" s="134"/>
      <c r="D11" s="136"/>
      <c r="E11" s="136"/>
      <c r="F11" s="136"/>
      <c r="G11" s="137"/>
      <c r="H11" s="136"/>
      <c r="I11" s="136"/>
      <c r="J11" s="136"/>
      <c r="K11" s="137"/>
      <c r="L11" s="136"/>
      <c r="M11" s="136"/>
      <c r="N11" s="136"/>
      <c r="O11" s="136"/>
      <c r="P11" s="136"/>
      <c r="Q11" s="136"/>
      <c r="R11" s="136"/>
      <c r="S11" s="180"/>
      <c r="T11" s="180"/>
      <c r="U11" s="69"/>
      <c r="V11" s="70"/>
      <c r="W11" s="71"/>
      <c r="X11" s="71"/>
      <c r="Y11" s="71"/>
      <c r="Z11" s="71"/>
      <c r="AA11" s="71"/>
      <c r="AB11" s="203"/>
      <c r="AC11" s="203" t="str">
        <f ca="1">IF(AND(E21&gt;=1000000,E21&lt;10000000),"￥","")</f>
        <v/>
      </c>
      <c r="AD11" s="203" t="str">
        <f ca="1">IF(AND(E21&gt;=1000000,E21&lt;10000000),MID(E21,1,1),"")</f>
        <v/>
      </c>
      <c r="AE11" s="203" t="str">
        <f ca="1">IF(AND(E21&gt;=1000000,E21&lt;10000000),MID(E21,2,1),"")</f>
        <v/>
      </c>
      <c r="AF11" s="203" t="str">
        <f ca="1">IF(AND(E21&gt;=1000000,E21&lt;10000000),MID(E21,3,1),"")</f>
        <v/>
      </c>
      <c r="AG11" s="203" t="str">
        <f ca="1">IF(AND(E21&gt;=1000000,E21&lt;10000000),MID(E21,4,1),"")</f>
        <v/>
      </c>
      <c r="AH11" s="203" t="str">
        <f ca="1">IF(AND(E21&gt;=1000000,E21&lt;10000000),MID(E21,5,1),"")</f>
        <v/>
      </c>
      <c r="AI11" s="203" t="str">
        <f ca="1">IF(AND(E21&gt;=1000000,E21&lt;10000000),MID(E21,6,1),"")</f>
        <v/>
      </c>
      <c r="AJ11" s="203" t="str">
        <f ca="1">IF(AND(E21&gt;=1000000,E21&lt;10000000),MID(E21,7,1),"")</f>
        <v/>
      </c>
      <c r="AK11" s="203" t="str">
        <f ca="1">IF(AND(E21&gt;=1000000,E21&lt;10000000),MID(U21,8,1),"")</f>
        <v/>
      </c>
      <c r="AL11" s="203" t="str">
        <f ca="1">IF(AND(E21&gt;=1000000,E21&lt;10000000),MID(U21,9,1),"")</f>
        <v/>
      </c>
      <c r="AM11" s="209"/>
      <c r="AN11" s="18"/>
      <c r="AO11" s="18"/>
      <c r="AP11" s="18"/>
      <c r="AQ11" s="18"/>
      <c r="AR11" s="18"/>
      <c r="AS11" s="18"/>
      <c r="AT11" s="18"/>
      <c r="AU11" s="18"/>
      <c r="AV11" s="18"/>
      <c r="AW11" s="18"/>
    </row>
    <row r="12" s="58" customFormat="1" ht="17.25" customHeight="1" spans="1:49">
      <c r="A12" s="34" t="str">
        <f ca="1">IF(AND(E21&gt;=100000,E21&lt;1000000),"小写","")</f>
        <v/>
      </c>
      <c r="B12" s="25"/>
      <c r="C12" s="134"/>
      <c r="D12" s="136"/>
      <c r="E12" s="136"/>
      <c r="F12" s="136"/>
      <c r="G12" s="137"/>
      <c r="H12" s="136"/>
      <c r="I12" s="136"/>
      <c r="J12" s="136"/>
      <c r="K12" s="137"/>
      <c r="L12" s="136"/>
      <c r="M12" s="136"/>
      <c r="N12" s="136"/>
      <c r="O12" s="136"/>
      <c r="P12" s="136"/>
      <c r="Q12" s="136"/>
      <c r="R12" s="136"/>
      <c r="S12" s="180"/>
      <c r="T12" s="180"/>
      <c r="U12" s="69"/>
      <c r="V12" s="181"/>
      <c r="W12" s="182"/>
      <c r="X12" s="182"/>
      <c r="Y12" s="182"/>
      <c r="Z12" s="182"/>
      <c r="AA12" s="182"/>
      <c r="AB12" s="203"/>
      <c r="AC12" s="203"/>
      <c r="AD12" s="203" t="str">
        <f ca="1">IF(AND(E21&gt;=100000,E21&lt;1000000),"￥","")</f>
        <v/>
      </c>
      <c r="AE12" s="203" t="str">
        <f ca="1">IF(AND(E21&gt;=100000,E21&lt;1000000),MID(E21,1,1),"")</f>
        <v/>
      </c>
      <c r="AF12" s="203" t="str">
        <f ca="1">IF(AND(E21&gt;=100000,E21&lt;1000000),MID(E21,2,1),"")</f>
        <v/>
      </c>
      <c r="AG12" s="203" t="str">
        <f ca="1">IF(AND(E21&gt;=100000,E21&lt;1000000),MID(E21,3,1),"")</f>
        <v/>
      </c>
      <c r="AH12" s="203" t="str">
        <f ca="1">IF(AND(E21&gt;=100000,E21&lt;1000000),MID(E21,4,1),"")</f>
        <v/>
      </c>
      <c r="AI12" s="203" t="str">
        <f ca="1">IF(AND(E21&gt;=100000,E21&lt;1000000),MID(E21,5,1),"")</f>
        <v/>
      </c>
      <c r="AJ12" s="203" t="str">
        <f ca="1">IF(AND(E21&gt;=100000,E21&lt;1000000),MID(E21,6,1),"")</f>
        <v/>
      </c>
      <c r="AK12" s="203" t="str">
        <f ca="1">IF(AND(E21&gt;=100000,E21&lt;1000000),MID(U21,7,1),"")</f>
        <v/>
      </c>
      <c r="AL12" s="203" t="str">
        <f ca="1">IF(AND(E21&gt;=100000,E21&lt;1000000),MID(U21,8,1),"")</f>
        <v/>
      </c>
      <c r="AM12" s="209"/>
      <c r="AN12" s="18"/>
      <c r="AO12" s="18"/>
      <c r="AP12" s="18"/>
      <c r="AQ12" s="18"/>
      <c r="AR12" s="18"/>
      <c r="AS12" s="18"/>
      <c r="AT12" s="18"/>
      <c r="AU12" s="18"/>
      <c r="AV12" s="18"/>
      <c r="AW12" s="18"/>
    </row>
    <row r="13" s="58" customFormat="1" ht="17.25" customHeight="1" spans="1:49">
      <c r="A13" s="34" t="str">
        <f ca="1">IF(AND(E21&gt;=10000,E21&lt;100000),"小写","")</f>
        <v>小写</v>
      </c>
      <c r="B13" s="25"/>
      <c r="C13" s="134"/>
      <c r="D13" s="136"/>
      <c r="E13" s="136"/>
      <c r="F13" s="136"/>
      <c r="G13" s="137"/>
      <c r="H13" s="136"/>
      <c r="I13" s="136"/>
      <c r="J13" s="136"/>
      <c r="K13" s="137"/>
      <c r="L13" s="136"/>
      <c r="M13" s="136"/>
      <c r="N13" s="136"/>
      <c r="O13" s="136"/>
      <c r="P13" s="136"/>
      <c r="Q13" s="136"/>
      <c r="R13" s="136"/>
      <c r="S13" s="180"/>
      <c r="T13" s="180"/>
      <c r="U13" s="69"/>
      <c r="V13" s="181"/>
      <c r="W13" s="182"/>
      <c r="X13" s="182"/>
      <c r="Y13" s="182"/>
      <c r="Z13" s="182"/>
      <c r="AA13" s="182"/>
      <c r="AB13" s="203" t="str">
        <f>IF(LEN(L21)=9,"￥","")</f>
        <v/>
      </c>
      <c r="AC13" s="203"/>
      <c r="AD13" s="203"/>
      <c r="AE13" s="203" t="str">
        <f ca="1">IF(AND(E21&gt;=10000,E21&lt;100000),"￥","")</f>
        <v>￥</v>
      </c>
      <c r="AF13" s="203" t="str">
        <f ca="1">IF(AND(E21&gt;=10000,E21&lt;100000),MID(E21,1,1),"")</f>
        <v>1</v>
      </c>
      <c r="AG13" s="203" t="str">
        <f ca="1">IF(AND(E21&gt;=10000,E21&lt;100000),MID(E21,2,1),"")</f>
        <v>2</v>
      </c>
      <c r="AH13" s="203" t="str">
        <f ca="1">IF(AND(E21&gt;=10000,E21&lt;100000),MID(E21,3,1),"")</f>
        <v>4</v>
      </c>
      <c r="AI13" s="203" t="str">
        <f ca="1">IF(AND(E21&gt;=10000,E21&lt;100000),MID(E21,4,1),"")</f>
        <v>8</v>
      </c>
      <c r="AJ13" s="203" t="str">
        <f ca="1">IF(AND(E21&gt;=10000,E21&lt;100000),MID(E21,5,1),"")</f>
        <v>0</v>
      </c>
      <c r="AK13" s="203" t="str">
        <f ca="1">IF(AND(E21&gt;=10000,E21&lt;100000),MID(U21,6,1),"")</f>
        <v>1</v>
      </c>
      <c r="AL13" s="203" t="str">
        <f ca="1">IF(AND(E21&gt;=10000,E21&lt;100000),MID(U21,7,1),"")</f>
        <v>6</v>
      </c>
      <c r="AM13" s="209"/>
      <c r="AN13" s="18"/>
      <c r="AO13" s="18"/>
      <c r="AP13" s="18"/>
      <c r="AQ13" s="18"/>
      <c r="AR13" s="18"/>
      <c r="AS13" s="18"/>
      <c r="AT13" s="18"/>
      <c r="AU13" s="18"/>
      <c r="AV13" s="18"/>
      <c r="AW13" s="18"/>
    </row>
    <row r="14" s="58" customFormat="1" ht="17.25" customHeight="1" spans="1:49">
      <c r="A14" s="34" t="str">
        <f ca="1">IF(AND(E21&gt;=1000,E21&lt;10000),"小写","")</f>
        <v/>
      </c>
      <c r="B14" s="25"/>
      <c r="C14" s="134"/>
      <c r="D14" s="136"/>
      <c r="E14" s="136"/>
      <c r="F14" s="136"/>
      <c r="G14" s="137"/>
      <c r="H14" s="136"/>
      <c r="I14" s="136"/>
      <c r="J14" s="136"/>
      <c r="K14" s="137"/>
      <c r="L14" s="136"/>
      <c r="M14" s="136"/>
      <c r="N14" s="136"/>
      <c r="O14" s="136"/>
      <c r="P14" s="136"/>
      <c r="Q14" s="136"/>
      <c r="R14" s="136"/>
      <c r="S14" s="180"/>
      <c r="T14" s="180"/>
      <c r="U14" s="69"/>
      <c r="V14" s="70"/>
      <c r="W14" s="71"/>
      <c r="X14" s="71"/>
      <c r="Y14" s="71"/>
      <c r="Z14" s="71"/>
      <c r="AA14" s="71"/>
      <c r="AB14" s="204"/>
      <c r="AC14" s="204"/>
      <c r="AD14" s="204"/>
      <c r="AE14" s="204"/>
      <c r="AF14" s="203" t="str">
        <f ca="1">IF(AND(E21&gt;=1000,E21&lt;10000),"￥","")</f>
        <v/>
      </c>
      <c r="AG14" s="203" t="str">
        <f ca="1">IF(AND(E21&gt;=1000,E21&lt;10000),MID(E21,1,1),"")</f>
        <v/>
      </c>
      <c r="AH14" s="203" t="str">
        <f ca="1">IF(AND(E21&gt;=1000,E21&lt;10000),MID(E21,2,1),"")</f>
        <v/>
      </c>
      <c r="AI14" s="203" t="str">
        <f ca="1">IF(AND(E21&gt;=1000,E21&lt;10000),MID(E21,3,1),"")</f>
        <v/>
      </c>
      <c r="AJ14" s="203" t="str">
        <f ca="1">IF(AND(E21&gt;=1000,E21&lt;10000),MID(E21,4,1),"")</f>
        <v/>
      </c>
      <c r="AK14" s="203" t="str">
        <f ca="1">IF(AND(E21&gt;=1000,E21&lt;10000),MID(U21,5,1),"")</f>
        <v/>
      </c>
      <c r="AL14" s="203" t="str">
        <f ca="1">IF(AND(E21&gt;=1000,E21&lt;10000),MID(U21,6,1),"")</f>
        <v/>
      </c>
      <c r="AM14" s="209"/>
      <c r="AN14" s="18"/>
      <c r="AO14" s="18"/>
      <c r="AP14" s="18"/>
      <c r="AQ14" s="18"/>
      <c r="AR14" s="18"/>
      <c r="AS14" s="18"/>
      <c r="AT14" s="18"/>
      <c r="AU14" s="18"/>
      <c r="AV14" s="18"/>
      <c r="AW14" s="18"/>
    </row>
    <row r="15" s="58" customFormat="1" ht="17.25" customHeight="1" spans="1:49">
      <c r="A15" s="34" t="str">
        <f ca="1">IF(AND(E21&gt;=100,E21&lt;1000),"小写","")</f>
        <v/>
      </c>
      <c r="B15" s="25"/>
      <c r="C15" s="134"/>
      <c r="D15" s="136"/>
      <c r="E15" s="136"/>
      <c r="F15" s="136"/>
      <c r="G15" s="137"/>
      <c r="H15" s="136"/>
      <c r="I15" s="136"/>
      <c r="J15" s="136"/>
      <c r="K15" s="137"/>
      <c r="L15" s="136"/>
      <c r="M15" s="136"/>
      <c r="N15" s="136"/>
      <c r="O15" s="136"/>
      <c r="P15" s="136"/>
      <c r="Q15" s="136"/>
      <c r="R15" s="136"/>
      <c r="S15" s="180"/>
      <c r="T15" s="180"/>
      <c r="U15" s="69"/>
      <c r="V15" s="70"/>
      <c r="W15" s="71"/>
      <c r="X15" s="71"/>
      <c r="Y15" s="71"/>
      <c r="Z15" s="71"/>
      <c r="AA15" s="71"/>
      <c r="AB15" s="204"/>
      <c r="AC15" s="204"/>
      <c r="AD15" s="204"/>
      <c r="AE15" s="204"/>
      <c r="AF15" s="203"/>
      <c r="AG15" s="203" t="str">
        <f ca="1">IF(AND(E21&gt;=100,E21&lt;1000),"￥","")</f>
        <v/>
      </c>
      <c r="AH15" s="203" t="str">
        <f ca="1">IF(AND(E21&gt;=100,E21&lt;1000),MID(E21,1,1),"")</f>
        <v/>
      </c>
      <c r="AI15" s="203" t="str">
        <f ca="1">IF(AND(E21&gt;=100,E21&lt;1000),MID(E21,2,1),"")</f>
        <v/>
      </c>
      <c r="AJ15" s="203" t="str">
        <f ca="1">IF(AND(E21&gt;=100,E21&lt;1000),MID(E21,3,1),"")</f>
        <v/>
      </c>
      <c r="AK15" s="203" t="str">
        <f ca="1">IF(AND(E21&gt;=100,E21&lt;1000),MID(U21,4,1),"")</f>
        <v/>
      </c>
      <c r="AL15" s="203" t="str">
        <f ca="1">IF(AND(E21&gt;=100,E21&lt;1000),MID(U21,5,1),"")</f>
        <v/>
      </c>
      <c r="AM15" s="209"/>
      <c r="AN15" s="18"/>
      <c r="AO15" s="18"/>
      <c r="AP15" s="18"/>
      <c r="AQ15" s="18"/>
      <c r="AR15" s="18"/>
      <c r="AS15" s="18"/>
      <c r="AT15" s="18"/>
      <c r="AU15" s="18"/>
      <c r="AV15" s="18"/>
      <c r="AW15" s="18"/>
    </row>
    <row r="16" s="58" customFormat="1" spans="1:49">
      <c r="A16" s="25" t="s">
        <v>227</v>
      </c>
      <c r="B16" s="25">
        <f>IF(B6&lt;&gt;"",B6,"")</f>
        <v>13</v>
      </c>
      <c r="C16" s="138">
        <f ca="1">C6</f>
        <v>502</v>
      </c>
      <c r="D16" s="72"/>
      <c r="E16" s="139" t="str">
        <f ca="1">Z6</f>
        <v>诚X精密科技（深圳）有限公司</v>
      </c>
      <c r="F16" s="139"/>
      <c r="G16" s="139"/>
      <c r="H16" s="139"/>
      <c r="I16" s="139"/>
      <c r="J16" s="139"/>
      <c r="K16" s="139"/>
      <c r="L16" s="139"/>
      <c r="M16" s="139"/>
      <c r="N16" s="139"/>
      <c r="O16" s="139"/>
      <c r="P16" s="139"/>
      <c r="Q16" s="139"/>
      <c r="R16" s="139"/>
      <c r="T16" s="72"/>
      <c r="U16" s="72"/>
      <c r="V16" s="73" t="s">
        <v>228</v>
      </c>
      <c r="W16" s="72"/>
      <c r="X16" s="73" t="s">
        <v>229</v>
      </c>
      <c r="Y16" s="74"/>
      <c r="Z16" s="74"/>
      <c r="AA16" s="72"/>
      <c r="AB16" s="72"/>
      <c r="AC16" s="72"/>
      <c r="AD16" s="72"/>
      <c r="AE16" s="72"/>
      <c r="AF16" s="72"/>
      <c r="AG16" s="72"/>
      <c r="AH16" s="72"/>
      <c r="AI16" s="72"/>
      <c r="AJ16" s="72"/>
      <c r="AK16" s="72"/>
      <c r="AL16" s="72"/>
      <c r="AM16" s="209"/>
      <c r="AN16" s="18"/>
      <c r="AO16" s="18"/>
      <c r="AP16" s="18"/>
      <c r="AQ16" s="18"/>
      <c r="AR16" s="18"/>
      <c r="AS16" s="18"/>
      <c r="AT16" s="18"/>
      <c r="AU16" s="18"/>
      <c r="AV16" s="18"/>
      <c r="AW16" s="18"/>
    </row>
    <row r="17" s="58" customFormat="1" ht="15" spans="1:49">
      <c r="A17" s="25" t="s">
        <v>230</v>
      </c>
      <c r="B17" s="25">
        <f>IF(B6&lt;&gt;"",B6,"")</f>
        <v>13</v>
      </c>
      <c r="C17" s="138">
        <f ca="1">C6</f>
        <v>502</v>
      </c>
      <c r="D17" s="72"/>
      <c r="E17" s="140" t="str">
        <f ca="1">AA7</f>
        <v>75665793XXX1</v>
      </c>
      <c r="F17" s="141"/>
      <c r="G17" s="141"/>
      <c r="H17" s="141"/>
      <c r="I17" s="141"/>
      <c r="J17" s="141"/>
      <c r="K17" s="141"/>
      <c r="L17" s="141"/>
      <c r="M17" s="141"/>
      <c r="N17" s="141"/>
      <c r="O17" s="141"/>
      <c r="P17" s="141"/>
      <c r="Q17" s="141"/>
      <c r="R17" s="141"/>
      <c r="T17" s="72"/>
      <c r="U17" s="72"/>
      <c r="V17" s="75"/>
      <c r="W17" s="76"/>
      <c r="X17" s="76"/>
      <c r="Y17" s="77"/>
      <c r="Z17" s="77"/>
      <c r="AA17" s="77"/>
      <c r="AB17" s="77"/>
      <c r="AC17" s="77"/>
      <c r="AD17" s="77"/>
      <c r="AE17" s="77"/>
      <c r="AF17" s="77"/>
      <c r="AG17" s="77"/>
      <c r="AH17" s="77"/>
      <c r="AI17" s="77"/>
      <c r="AJ17" s="77"/>
      <c r="AK17" s="77"/>
      <c r="AL17" s="77"/>
      <c r="AM17" s="18"/>
      <c r="AN17" s="18"/>
      <c r="AO17" s="18"/>
      <c r="AP17" s="18"/>
      <c r="AQ17" s="18"/>
      <c r="AR17" s="18"/>
      <c r="AS17" s="18"/>
      <c r="AT17" s="18"/>
      <c r="AU17" s="18"/>
      <c r="AV17" s="18"/>
      <c r="AW17" s="18"/>
    </row>
    <row r="18" s="58" customFormat="1" spans="1:49">
      <c r="A18" s="25" t="s">
        <v>231</v>
      </c>
      <c r="B18" s="25">
        <f>IF(B6&lt;&gt;"",B6,"")</f>
        <v>13</v>
      </c>
      <c r="C18" s="138">
        <f ca="1">C6</f>
        <v>502</v>
      </c>
      <c r="D18" s="72"/>
      <c r="E18" s="142" t="str">
        <f ca="1">AA8</f>
        <v>中国银行XX支行</v>
      </c>
      <c r="F18" s="142"/>
      <c r="G18" s="142"/>
      <c r="H18" s="142"/>
      <c r="I18" s="142"/>
      <c r="J18" s="142"/>
      <c r="K18" s="142"/>
      <c r="L18" s="142"/>
      <c r="M18" s="142"/>
      <c r="N18" s="142"/>
      <c r="O18" s="142"/>
      <c r="P18" s="142"/>
      <c r="Q18" s="142"/>
      <c r="R18" s="142"/>
      <c r="T18" s="72"/>
      <c r="U18" s="72"/>
      <c r="V18" s="72"/>
      <c r="W18" s="72"/>
      <c r="X18" s="72"/>
      <c r="Y18" s="72"/>
      <c r="Z18" s="72"/>
      <c r="AA18" s="72"/>
      <c r="AB18" s="72"/>
      <c r="AC18" s="72"/>
      <c r="AD18" s="72"/>
      <c r="AE18" s="72"/>
      <c r="AF18" s="72"/>
      <c r="AG18" s="72"/>
      <c r="AH18" s="72"/>
      <c r="AI18" s="72"/>
      <c r="AJ18" s="72"/>
      <c r="AK18" s="72"/>
      <c r="AL18" s="72"/>
      <c r="AM18" s="18"/>
      <c r="AN18" s="18"/>
      <c r="AO18" s="18"/>
      <c r="AP18" s="18"/>
      <c r="AQ18" s="18"/>
      <c r="AR18" s="18"/>
      <c r="AS18" s="18"/>
      <c r="AT18" s="18"/>
      <c r="AU18" s="18"/>
      <c r="AV18" s="18"/>
      <c r="AW18" s="18"/>
    </row>
    <row r="19" s="58" customFormat="1" spans="1:49">
      <c r="A19" s="25" t="s">
        <v>232</v>
      </c>
      <c r="B19" s="18"/>
      <c r="C19" s="18"/>
      <c r="D19" s="143"/>
      <c r="E19" s="143" t="s">
        <v>228</v>
      </c>
      <c r="F19" s="143"/>
      <c r="G19" s="143"/>
      <c r="H19" s="143"/>
      <c r="I19" s="143"/>
      <c r="J19" s="143"/>
      <c r="K19" s="143"/>
      <c r="M19" s="143" t="s">
        <v>229</v>
      </c>
      <c r="N19" s="143"/>
      <c r="O19" s="143"/>
      <c r="P19" s="143"/>
      <c r="Q19" s="143"/>
      <c r="R19" s="143"/>
      <c r="T19" s="63"/>
      <c r="U19" s="63"/>
      <c r="V19" s="63"/>
      <c r="W19" s="63"/>
      <c r="X19" s="63"/>
      <c r="Y19" s="72"/>
      <c r="Z19" s="72"/>
      <c r="AA19" s="72"/>
      <c r="AB19" s="72"/>
      <c r="AC19" s="72"/>
      <c r="AD19" s="72"/>
      <c r="AE19" s="72"/>
      <c r="AF19" s="72"/>
      <c r="AG19" s="72"/>
      <c r="AH19" s="72"/>
      <c r="AI19" s="72"/>
      <c r="AJ19" s="72"/>
      <c r="AK19" s="72"/>
      <c r="AL19" s="72"/>
      <c r="AM19" s="18"/>
      <c r="AN19" s="18"/>
      <c r="AO19" s="18"/>
      <c r="AP19" s="18"/>
      <c r="AQ19" s="18"/>
      <c r="AR19" s="18"/>
      <c r="AS19" s="18"/>
      <c r="AT19" s="18"/>
      <c r="AU19" s="18"/>
      <c r="AV19" s="18"/>
      <c r="AW19" s="18"/>
    </row>
    <row r="20" s="58" customFormat="1" ht="16.5" customHeight="1" spans="1:49">
      <c r="A20" s="25"/>
      <c r="B20" s="18"/>
      <c r="C20" s="18"/>
      <c r="E20" s="144"/>
      <c r="F20" s="144"/>
      <c r="G20" s="144"/>
      <c r="H20" s="144"/>
      <c r="I20" s="144"/>
      <c r="J20" s="144"/>
      <c r="K20" s="144"/>
      <c r="L20" s="144"/>
      <c r="M20" s="144"/>
      <c r="N20" s="144"/>
      <c r="O20" s="144"/>
      <c r="P20" s="144"/>
      <c r="Q20" s="144"/>
      <c r="R20" s="144"/>
      <c r="T20" s="72"/>
      <c r="U20" s="72"/>
      <c r="V20" s="72"/>
      <c r="W20" s="72"/>
      <c r="X20" s="72"/>
      <c r="Y20" s="72"/>
      <c r="Z20" s="72"/>
      <c r="AA20" s="72"/>
      <c r="AB20" s="72"/>
      <c r="AC20" s="72"/>
      <c r="AD20" s="72"/>
      <c r="AE20" s="72"/>
      <c r="AF20" s="72"/>
      <c r="AG20" s="72"/>
      <c r="AH20" s="72"/>
      <c r="AI20" s="72"/>
      <c r="AJ20" s="72"/>
      <c r="AK20" s="72"/>
      <c r="AL20" s="72"/>
      <c r="AM20" s="80"/>
      <c r="AN20" s="18"/>
      <c r="AO20" s="18"/>
      <c r="AP20" s="18"/>
      <c r="AQ20" s="18"/>
      <c r="AR20" s="18"/>
      <c r="AS20" s="18"/>
      <c r="AT20" s="18"/>
      <c r="AU20" s="18"/>
      <c r="AV20" s="18"/>
      <c r="AW20" s="18"/>
    </row>
    <row r="21" s="58" customFormat="1" ht="16.5" customHeight="1" spans="1:49">
      <c r="A21" s="18"/>
      <c r="B21" s="18"/>
      <c r="C21" s="18" t="s">
        <v>233</v>
      </c>
      <c r="D21" s="18"/>
      <c r="E21" s="145">
        <f ca="1">IF(C23&lt;&gt;"",J23,J30)</f>
        <v>12480.16</v>
      </c>
      <c r="F21" s="145"/>
      <c r="G21" s="145"/>
      <c r="H21" s="145"/>
      <c r="I21" s="145"/>
      <c r="J21" s="145"/>
      <c r="K21" s="145"/>
      <c r="L21" s="145"/>
      <c r="M21" s="145"/>
      <c r="N21" s="145"/>
      <c r="O21" s="145"/>
      <c r="P21" s="145"/>
      <c r="Q21" s="145"/>
      <c r="R21" s="145"/>
      <c r="S21" s="18"/>
      <c r="T21" s="80"/>
      <c r="U21" s="183">
        <f ca="1">IF(E21&lt;&gt;"",E21*100,"")</f>
        <v>1248016</v>
      </c>
      <c r="V21" s="81">
        <f>IF(C23="",W25,V23)</f>
        <v>20161210</v>
      </c>
      <c r="W21" s="82">
        <f>DATE(MID(V21,1,4),MID(V21,5,2),MID(V21,7,2))</f>
        <v>42714</v>
      </c>
      <c r="X21" s="25" t="str">
        <f>RIGHT(LEFT(V21,6),2)</f>
        <v>12</v>
      </c>
      <c r="Y21" s="80"/>
      <c r="Z21" s="83">
        <f ca="1">TODAY()</f>
        <v>44229</v>
      </c>
      <c r="AA21" s="205" t="str">
        <f ca="1">IF(W21-Z21&lt;0,"进账日期有误!","")</f>
        <v>进账日期有误!</v>
      </c>
      <c r="AB21" s="80"/>
      <c r="AC21" s="80"/>
      <c r="AD21" s="80"/>
      <c r="AE21" s="80"/>
      <c r="AF21" s="80"/>
      <c r="AG21" s="80"/>
      <c r="AH21" s="80"/>
      <c r="AI21" s="80"/>
      <c r="AJ21" s="80"/>
      <c r="AK21" s="80"/>
      <c r="AL21" s="80"/>
      <c r="AM21" s="18"/>
      <c r="AN21" s="18"/>
      <c r="AO21" s="18"/>
      <c r="AP21" s="18"/>
      <c r="AQ21" s="18"/>
      <c r="AR21" s="18"/>
      <c r="AS21" s="18"/>
      <c r="AT21" s="18"/>
      <c r="AU21" s="18"/>
      <c r="AV21" s="18"/>
      <c r="AW21" s="18"/>
    </row>
    <row r="22" s="58" customFormat="1" ht="16.5" customHeight="1" spans="1:38">
      <c r="A22" s="146" t="s">
        <v>234</v>
      </c>
      <c r="B22" s="147"/>
      <c r="C22" s="147"/>
      <c r="D22" s="147"/>
      <c r="E22" s="148"/>
      <c r="F22" s="148"/>
      <c r="G22" s="148"/>
      <c r="H22" s="148"/>
      <c r="I22" s="148"/>
      <c r="J22" s="148"/>
      <c r="K22" s="148"/>
      <c r="L22" s="148"/>
      <c r="M22" s="148"/>
      <c r="N22" s="148"/>
      <c r="O22" s="148"/>
      <c r="P22" s="148"/>
      <c r="Q22" s="184"/>
      <c r="R22" s="184"/>
      <c r="T22" s="185"/>
      <c r="U22" s="185"/>
      <c r="V22" s="186"/>
      <c r="W22" s="187"/>
      <c r="X22" s="188"/>
      <c r="Y22" s="185"/>
      <c r="Z22" s="187"/>
      <c r="AA22" s="206"/>
      <c r="AB22" s="185"/>
      <c r="AC22" s="185"/>
      <c r="AD22" s="185"/>
      <c r="AE22" s="185"/>
      <c r="AF22" s="185"/>
      <c r="AG22" s="185"/>
      <c r="AH22" s="185"/>
      <c r="AI22" s="185"/>
      <c r="AJ22" s="185"/>
      <c r="AK22" s="185"/>
      <c r="AL22" s="185"/>
    </row>
    <row r="23" s="120" customFormat="1" customHeight="1" spans="3:27">
      <c r="C23" s="149"/>
      <c r="D23" s="150"/>
      <c r="E23" s="151">
        <f ca="1">IF(C23="",0,VLOOKUP(C23,账户资料!A:F,6,FALSE))</f>
        <v>0</v>
      </c>
      <c r="F23" s="152"/>
      <c r="G23" s="153"/>
      <c r="H23" s="153"/>
      <c r="I23" s="153"/>
      <c r="J23" s="171">
        <v>12000.18</v>
      </c>
      <c r="K23" s="171"/>
      <c r="L23" s="171"/>
      <c r="M23" s="171"/>
      <c r="N23" s="171"/>
      <c r="O23" s="171"/>
      <c r="P23" s="171"/>
      <c r="Q23" s="171"/>
      <c r="R23" s="171"/>
      <c r="V23" s="189">
        <v>20160711</v>
      </c>
      <c r="W23" s="190"/>
      <c r="X23" s="188" t="str">
        <f>RIGHT(LEFT(V23,6),2)</f>
        <v>07</v>
      </c>
      <c r="Y23" s="190"/>
      <c r="Z23" s="190"/>
      <c r="AA23" s="190"/>
    </row>
    <row r="24" s="120" customFormat="1" customHeight="1" spans="1:39">
      <c r="A24" s="154" t="s">
        <v>235</v>
      </c>
      <c r="B24" s="147"/>
      <c r="C24" s="147"/>
      <c r="D24" s="154"/>
      <c r="E24" s="155" t="s">
        <v>236</v>
      </c>
      <c r="F24" s="156"/>
      <c r="G24" s="157"/>
      <c r="H24" s="157"/>
      <c r="I24" s="157"/>
      <c r="J24" s="157"/>
      <c r="K24" s="157"/>
      <c r="L24" s="157"/>
      <c r="M24" s="157" t="s">
        <v>237</v>
      </c>
      <c r="N24" s="157"/>
      <c r="O24" s="157"/>
      <c r="P24" s="157"/>
      <c r="Q24" s="157"/>
      <c r="R24" s="157"/>
      <c r="S24" s="147"/>
      <c r="T24" s="147"/>
      <c r="U24" s="147"/>
      <c r="V24" s="154" t="s">
        <v>128</v>
      </c>
      <c r="W24" s="191" t="s">
        <v>238</v>
      </c>
      <c r="X24" s="192" t="s">
        <v>239</v>
      </c>
      <c r="Y24" s="207"/>
      <c r="Z24" s="207"/>
      <c r="AA24" s="207"/>
      <c r="AB24" s="147"/>
      <c r="AC24" s="147"/>
      <c r="AD24" s="147"/>
      <c r="AE24" s="147"/>
      <c r="AF24" s="147"/>
      <c r="AG24" s="147"/>
      <c r="AH24" s="147"/>
      <c r="AI24" s="147"/>
      <c r="AJ24" s="147"/>
      <c r="AK24" s="147"/>
      <c r="AL24" s="147"/>
      <c r="AM24" s="147"/>
    </row>
    <row r="25" s="121" customFormat="1" ht="18.75" customHeight="1" spans="3:27">
      <c r="C25" s="158">
        <v>11</v>
      </c>
      <c r="D25" s="159">
        <f ca="1">IF(C25="",0,VLOOKUP(C25,转账付款!A:B,2,FALSE))</f>
        <v>502</v>
      </c>
      <c r="E25" s="159"/>
      <c r="F25" s="160" t="str">
        <f ca="1">IF(C25="","",IF(D25="",0,VLOOKUP(D25,账户资料!A:F,6,FALSE)))</f>
        <v>诚X公司</v>
      </c>
      <c r="G25" s="161"/>
      <c r="H25" s="161"/>
      <c r="I25" s="161"/>
      <c r="J25" s="172">
        <f ca="1">IF(C25="","",IF(C25="",0,VLOOKUP(C25,转账付款!A:G,7,FALSE)))</f>
        <v>12480.16</v>
      </c>
      <c r="K25" s="172"/>
      <c r="L25" s="172"/>
      <c r="M25" s="172"/>
      <c r="N25" s="172"/>
      <c r="O25" s="172"/>
      <c r="P25" s="172"/>
      <c r="Q25" s="172"/>
      <c r="R25" s="172"/>
      <c r="U25" s="163"/>
      <c r="V25" s="193">
        <f ca="1">IF(C25="","",IF(C25="",0,VLOOKUP(C25,转账付款!A:F,6,FALSE)))</f>
        <v>20161201</v>
      </c>
      <c r="W25" s="194">
        <v>20161210</v>
      </c>
      <c r="X25" s="166" t="str">
        <f ca="1">RIGHT(LEFT(V25,6),2)</f>
        <v>12</v>
      </c>
      <c r="Y25" s="208"/>
      <c r="AA25" s="208"/>
    </row>
    <row r="26" s="122" customFormat="1" ht="15" customHeight="1" spans="3:27">
      <c r="C26" s="162"/>
      <c r="D26" s="159">
        <f ca="1">IF(C26="",0,VLOOKUP(C26,转账付款!B:B,3,FALSE))</f>
        <v>0</v>
      </c>
      <c r="E26" s="159"/>
      <c r="F26" s="163"/>
      <c r="G26" s="164"/>
      <c r="H26" s="164"/>
      <c r="I26" s="164"/>
      <c r="J26" s="172" t="str">
        <f ca="1">IF(C26="","",IF(C26="",0,VLOOKUP(C26,转账付款!B:G,19,FALSE)))</f>
        <v/>
      </c>
      <c r="K26" s="172"/>
      <c r="L26" s="172"/>
      <c r="M26" s="172"/>
      <c r="N26" s="172"/>
      <c r="O26" s="172"/>
      <c r="P26" s="172"/>
      <c r="Q26" s="172"/>
      <c r="R26" s="172"/>
      <c r="U26" s="163"/>
      <c r="V26" s="193" t="str">
        <f ca="1">IF(C26="","",IF(C26="",0,VLOOKUP(C26,转账付款!A:F,6,FALSE)))</f>
        <v/>
      </c>
      <c r="X26" s="166" t="str">
        <f ca="1">RIGHT(LEFT(V26,6),2)</f>
        <v/>
      </c>
      <c r="Y26" s="208"/>
      <c r="AA26" s="208"/>
    </row>
    <row r="27" s="122" customFormat="1" ht="15" customHeight="1" spans="3:27">
      <c r="C27" s="162"/>
      <c r="D27" s="159">
        <f ca="1">IF(C27="",0,VLOOKUP(C27,转账付款!B:B,3,FALSE))</f>
        <v>0</v>
      </c>
      <c r="E27" s="159"/>
      <c r="F27" s="163"/>
      <c r="G27" s="164"/>
      <c r="H27" s="164"/>
      <c r="I27" s="164"/>
      <c r="J27" s="172" t="str">
        <f ca="1">IF(C27="","",IF(C27="",0,VLOOKUP(C27,转账付款!B:G,19,FALSE)))</f>
        <v/>
      </c>
      <c r="K27" s="172"/>
      <c r="L27" s="172"/>
      <c r="M27" s="172"/>
      <c r="N27" s="172"/>
      <c r="O27" s="172"/>
      <c r="P27" s="172"/>
      <c r="Q27" s="172"/>
      <c r="R27" s="172"/>
      <c r="U27" s="163"/>
      <c r="V27" s="193" t="str">
        <f ca="1">IF(C27="","",IF(C27="",0,VLOOKUP(C27,转账付款!A:F,6,FALSE)))</f>
        <v/>
      </c>
      <c r="X27" s="166" t="str">
        <f ca="1">RIGHT(LEFT(V27,6),2)</f>
        <v/>
      </c>
      <c r="Y27" s="208"/>
      <c r="AA27" s="208"/>
    </row>
    <row r="28" s="122" customFormat="1" ht="15" customHeight="1" spans="3:24">
      <c r="C28" s="162"/>
      <c r="D28" s="159">
        <f ca="1">IF(C28="",0,VLOOKUP(C28,转账付款!B:B,3,FALSE))</f>
        <v>0</v>
      </c>
      <c r="E28" s="159"/>
      <c r="F28" s="163"/>
      <c r="G28" s="164"/>
      <c r="H28" s="164"/>
      <c r="I28" s="164"/>
      <c r="J28" s="172" t="str">
        <f ca="1">IF(C28="","",IF(C28="",0,VLOOKUP(C28,转账付款!B:G,19,FALSE)))</f>
        <v/>
      </c>
      <c r="K28" s="172"/>
      <c r="L28" s="172"/>
      <c r="M28" s="172"/>
      <c r="N28" s="172"/>
      <c r="O28" s="172"/>
      <c r="P28" s="172"/>
      <c r="Q28" s="172"/>
      <c r="R28" s="172"/>
      <c r="U28" s="163"/>
      <c r="V28" s="193" t="str">
        <f ca="1">IF(C28="","",IF(C28="",0,VLOOKUP(C28,转账付款!A:F,6,FALSE)))</f>
        <v/>
      </c>
      <c r="X28" s="166" t="str">
        <f ca="1">RIGHT(LEFT(V28,6),2)</f>
        <v/>
      </c>
    </row>
    <row r="29" s="122" customFormat="1" ht="15" customHeight="1" spans="3:24">
      <c r="C29" s="5"/>
      <c r="D29" s="159">
        <f ca="1">IF(C29="",0,VLOOKUP(C29,转账付款!B:B,3,FALSE))</f>
        <v>0</v>
      </c>
      <c r="E29" s="159"/>
      <c r="F29" s="163"/>
      <c r="G29" s="164"/>
      <c r="H29" s="164"/>
      <c r="I29" s="164"/>
      <c r="J29" s="172" t="str">
        <f ca="1">IF(C29="","",IF(C29="",0,VLOOKUP(C29,转账付款!B:G,19,FALSE)))</f>
        <v/>
      </c>
      <c r="K29" s="172"/>
      <c r="L29" s="172"/>
      <c r="M29" s="172"/>
      <c r="N29" s="172"/>
      <c r="O29" s="172"/>
      <c r="P29" s="172"/>
      <c r="Q29" s="172"/>
      <c r="R29" s="172"/>
      <c r="U29" s="163"/>
      <c r="V29" s="193" t="str">
        <f ca="1">IF(C29="","",IF(C29="",0,VLOOKUP(C29,转账付款!A:F,6,FALSE)))</f>
        <v/>
      </c>
      <c r="X29" s="166" t="str">
        <f ca="1">RIGHT(LEFT(V29,6),2)</f>
        <v/>
      </c>
    </row>
    <row r="30" s="122" customFormat="1" ht="15" customHeight="1" spans="2:27">
      <c r="B30" s="165" t="s">
        <v>136</v>
      </c>
      <c r="C30" s="166">
        <f>5-COUNTBLANK(C25:C29)</f>
        <v>1</v>
      </c>
      <c r="D30" s="167">
        <f ca="1">IF(COUNTIF(D25:D29,D25)=C30,D25,"")</f>
        <v>502</v>
      </c>
      <c r="E30" s="167"/>
      <c r="F30" s="164"/>
      <c r="G30" s="164"/>
      <c r="H30" s="164"/>
      <c r="I30" s="164"/>
      <c r="J30" s="173">
        <f ca="1">IF(D30&lt;&gt;"",SUM(J25:J29),"")</f>
        <v>12480.16</v>
      </c>
      <c r="K30" s="173"/>
      <c r="L30" s="173"/>
      <c r="M30" s="173"/>
      <c r="N30" s="173"/>
      <c r="O30" s="173"/>
      <c r="P30" s="173"/>
      <c r="Q30" s="173"/>
      <c r="R30" s="173"/>
      <c r="U30" s="163"/>
      <c r="V30" s="165">
        <f ca="1">IF(V25&lt;&gt;"",IF(COUNTIF(V25:V29,V25)=C30,V25,"付款日期不相同"),"")</f>
        <v>20161201</v>
      </c>
      <c r="W30" s="195"/>
      <c r="X30" s="195"/>
      <c r="Y30" s="195"/>
      <c r="AA30" s="195"/>
    </row>
    <row r="35" spans="41:41">
      <c r="AO35" s="106"/>
    </row>
  </sheetData>
  <mergeCells count="52">
    <mergeCell ref="D5:G5"/>
    <mergeCell ref="H5:J5"/>
    <mergeCell ref="E6:R6"/>
    <mergeCell ref="V6:Y6"/>
    <mergeCell ref="Z6:AL6"/>
    <mergeCell ref="E7:R7"/>
    <mergeCell ref="V7:X7"/>
    <mergeCell ref="AA7:AL7"/>
    <mergeCell ref="E8:R8"/>
    <mergeCell ref="V8:X8"/>
    <mergeCell ref="Q9:R9"/>
    <mergeCell ref="Q10:R10"/>
    <mergeCell ref="Q12:R12"/>
    <mergeCell ref="Q13:R13"/>
    <mergeCell ref="E16:R16"/>
    <mergeCell ref="T16:U16"/>
    <mergeCell ref="Y16:Z16"/>
    <mergeCell ref="AA16:AL16"/>
    <mergeCell ref="E17:R17"/>
    <mergeCell ref="T17:U17"/>
    <mergeCell ref="V17:X17"/>
    <mergeCell ref="Y17:AL17"/>
    <mergeCell ref="E18:R18"/>
    <mergeCell ref="T18:X18"/>
    <mergeCell ref="Y18:AL18"/>
    <mergeCell ref="E19:H19"/>
    <mergeCell ref="M19:P19"/>
    <mergeCell ref="Q19:R19"/>
    <mergeCell ref="T19:X19"/>
    <mergeCell ref="Y19:AL19"/>
    <mergeCell ref="E20:R20"/>
    <mergeCell ref="T20:X20"/>
    <mergeCell ref="Y20:AL20"/>
    <mergeCell ref="E21:R21"/>
    <mergeCell ref="J23:R23"/>
    <mergeCell ref="D25:E25"/>
    <mergeCell ref="J25:R25"/>
    <mergeCell ref="D26:E26"/>
    <mergeCell ref="J26:R26"/>
    <mergeCell ref="D27:E27"/>
    <mergeCell ref="J27:R27"/>
    <mergeCell ref="D28:E28"/>
    <mergeCell ref="J28:R28"/>
    <mergeCell ref="D29:E29"/>
    <mergeCell ref="J29:R29"/>
    <mergeCell ref="D30:E30"/>
    <mergeCell ref="J30:R30"/>
    <mergeCell ref="S6:S8"/>
    <mergeCell ref="S9:S10"/>
    <mergeCell ref="T6:T8"/>
    <mergeCell ref="T9:T10"/>
    <mergeCell ref="U9:U10"/>
  </mergeCells>
  <conditionalFormatting sqref="AA21:AA22">
    <cfRule type="cellIs" dxfId="2" priority="1" stopIfTrue="1" operator="equal">
      <formula>"进账日期有误!"</formula>
    </cfRule>
  </conditionalFormatting>
  <dataValidations count="2">
    <dataValidation type="custom" showInputMessage="1" showErrorMessage="1" error="非8位数！" prompt="如：20160701" sqref="V23">
      <formula1>IF(LEN(V23)=8,V23&lt;&gt;"",V23="")</formula1>
    </dataValidation>
    <dataValidation type="custom" showInputMessage="1" showErrorMessage="1" error="非8位数或应大于等于支票日期！" prompt="如：20160701" sqref="W25">
      <formula1>IF(AND(LEN(W25)=8,W25&gt;=V25),W25&lt;&gt;"",W25="")</formula1>
    </dataValidation>
  </dataValidations>
  <printOptions horizontalCentered="1"/>
  <pageMargins left="0" right="0" top="0.393700787401575" bottom="0.984251968503937" header="0.511811023622047" footer="0.511811023622047"/>
  <pageSetup paperSize="9" orientation="landscape" blackAndWhite="1" horizontalDpi="180" verticalDpi="180"/>
  <headerFooter alignWithMargins="0" scaleWithDoc="0"/>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tabColor indexed="22"/>
  </sheetPr>
  <dimension ref="A1:AM26"/>
  <sheetViews>
    <sheetView workbookViewId="0">
      <selection activeCell="AO29" sqref="AO29"/>
    </sheetView>
  </sheetViews>
  <sheetFormatPr defaultColWidth="9" defaultRowHeight="14.25"/>
  <cols>
    <col min="1" max="1" width="6.5" style="20" customWidth="1"/>
    <col min="2" max="2" width="2.125" style="21" customWidth="1"/>
    <col min="3" max="4" width="1.625" style="21" customWidth="1"/>
    <col min="5" max="5" width="1.75" style="21" customWidth="1"/>
    <col min="6" max="10" width="1.625" style="21" customWidth="1"/>
    <col min="11" max="11" width="1.75" style="21" customWidth="1"/>
    <col min="12" max="14" width="1.625" style="21" customWidth="1"/>
    <col min="15" max="15" width="1.75" style="21" customWidth="1"/>
    <col min="16" max="16" width="1.625" style="21" customWidth="1"/>
    <col min="17" max="18" width="2.625" style="21" customWidth="1"/>
    <col min="19" max="20" width="7.125" style="21" customWidth="1"/>
    <col min="21" max="21" width="7.5" style="21" customWidth="1"/>
    <col min="22" max="22" width="8.375" style="21" customWidth="1"/>
    <col min="23" max="23" width="2.25" style="21" customWidth="1"/>
    <col min="24" max="24" width="7.5" style="21" customWidth="1"/>
    <col min="25" max="25" width="4.875" style="21" customWidth="1"/>
    <col min="26" max="30" width="1.5" style="21" customWidth="1"/>
    <col min="31" max="31" width="1.75" style="21" customWidth="1"/>
    <col min="32" max="32" width="1.875" style="21" customWidth="1"/>
    <col min="33" max="34" width="1.75" style="21" customWidth="1"/>
    <col min="35" max="35" width="1.625" style="21" customWidth="1"/>
    <col min="36" max="36" width="1.5" style="21" customWidth="1"/>
    <col min="37" max="16384" width="9" style="20"/>
  </cols>
  <sheetData>
    <row r="1" s="17" customFormat="1" ht="27.75" customHeight="1" spans="2:36">
      <c r="B1" s="23"/>
      <c r="C1" s="23"/>
      <c r="D1" s="23"/>
      <c r="E1" s="23"/>
      <c r="F1" s="24"/>
      <c r="G1" s="24"/>
      <c r="H1" s="24"/>
      <c r="I1" s="24"/>
      <c r="J1" s="24"/>
      <c r="K1" s="24"/>
      <c r="L1" s="24"/>
      <c r="M1" s="24"/>
      <c r="N1" s="24"/>
      <c r="O1" s="24"/>
      <c r="P1" s="24"/>
      <c r="Q1" s="24"/>
      <c r="R1" s="24"/>
      <c r="S1" s="107" t="s">
        <v>240</v>
      </c>
      <c r="T1" s="24"/>
      <c r="U1" s="24"/>
      <c r="V1" s="24"/>
      <c r="W1" s="24"/>
      <c r="X1" s="24"/>
      <c r="Y1" s="24"/>
      <c r="Z1" s="24"/>
      <c r="AA1" s="24"/>
      <c r="AB1" s="24"/>
      <c r="AC1" s="24"/>
      <c r="AD1" s="24"/>
      <c r="AE1" s="24"/>
      <c r="AF1" s="24"/>
      <c r="AG1" s="24"/>
      <c r="AH1" s="24"/>
      <c r="AI1" s="24"/>
      <c r="AJ1" s="24"/>
    </row>
    <row r="2" s="17" customFormat="1" ht="15" customHeight="1" spans="2:36">
      <c r="B2" s="23"/>
      <c r="C2" s="23"/>
      <c r="D2" s="23"/>
      <c r="E2" s="23"/>
      <c r="F2" s="24"/>
      <c r="G2" s="24"/>
      <c r="H2" s="24"/>
      <c r="I2" s="24"/>
      <c r="J2" s="24"/>
      <c r="K2" s="24"/>
      <c r="L2" s="24"/>
      <c r="M2" s="24"/>
      <c r="N2" s="24"/>
      <c r="O2" s="24"/>
      <c r="P2" s="24"/>
      <c r="Q2" s="24"/>
      <c r="R2" s="24"/>
      <c r="S2" s="107"/>
      <c r="T2" s="24"/>
      <c r="U2" s="24"/>
      <c r="V2" s="24"/>
      <c r="W2" s="24"/>
      <c r="X2" s="24"/>
      <c r="Y2" s="24"/>
      <c r="Z2" s="24"/>
      <c r="AA2" s="24"/>
      <c r="AB2" s="24"/>
      <c r="AC2" s="24"/>
      <c r="AD2" s="24"/>
      <c r="AE2" s="24"/>
      <c r="AF2" s="24"/>
      <c r="AG2" s="24"/>
      <c r="AH2" s="24"/>
      <c r="AI2" s="24"/>
      <c r="AJ2" s="24"/>
    </row>
    <row r="3" s="18" customFormat="1" ht="12.75" customHeight="1" spans="1:36">
      <c r="A3" s="25" t="s">
        <v>222</v>
      </c>
      <c r="B3" s="26" t="str">
        <f ca="1">IF(A3="",0,VLOOKUP(A3,进账单录入!A:D,4,FALSE))</f>
        <v/>
      </c>
      <c r="C3" s="26"/>
      <c r="D3" s="26"/>
      <c r="E3" s="26"/>
      <c r="F3" s="27" t="str">
        <f ca="1">IF(A3="",0,VLOOKUP(A3,进账单录入!A:H,8,FALSE))</f>
        <v/>
      </c>
      <c r="G3" s="26"/>
      <c r="H3" s="26"/>
      <c r="I3" s="53" t="str">
        <f ca="1">IF(A3="",0,VLOOKUP(A3,进账单录入!A:K,11,FALSE))</f>
        <v/>
      </c>
      <c r="J3" s="53"/>
      <c r="K3" s="53"/>
      <c r="L3" s="53"/>
      <c r="M3" s="41"/>
      <c r="N3" s="41"/>
      <c r="O3" s="41"/>
      <c r="P3" s="41"/>
      <c r="Q3" s="57"/>
      <c r="R3" s="57"/>
      <c r="S3" s="41"/>
      <c r="T3" s="41"/>
      <c r="U3" s="108" t="str">
        <f ca="1">IF(A3="",0,VLOOKUP(A3,进账单录入!A:W,23,FALSE))</f>
        <v/>
      </c>
      <c r="V3" s="108" t="str">
        <f ca="1">IF(A3="",0,VLOOKUP(A3,进账单录入!A:X,24,FALSE))</f>
        <v/>
      </c>
      <c r="W3" s="109"/>
      <c r="X3" s="27" t="str">
        <f ca="1">IF(A3="",0,VLOOKUP(A3,进账单录入!A:Z,26,FALSE))</f>
        <v/>
      </c>
      <c r="Y3" s="26"/>
      <c r="Z3" s="41"/>
      <c r="AA3" s="41"/>
      <c r="AB3" s="41"/>
      <c r="AC3" s="41"/>
      <c r="AD3" s="41"/>
      <c r="AE3" s="41"/>
      <c r="AF3" s="41"/>
      <c r="AG3" s="41"/>
      <c r="AH3" s="41"/>
      <c r="AI3" s="41"/>
      <c r="AJ3" s="41"/>
    </row>
    <row r="4" s="18" customFormat="1" ht="15.75" customHeight="1" spans="1:36">
      <c r="A4" s="25" t="s">
        <v>223</v>
      </c>
      <c r="B4" s="28"/>
      <c r="C4" s="29" t="str">
        <f ca="1">IF(A4="",0,VLOOKUP(A4,进账单录入!A:E,5,FALSE))</f>
        <v>大X五金制品（深圳）有限公司</v>
      </c>
      <c r="D4" s="29"/>
      <c r="E4" s="29"/>
      <c r="F4" s="29"/>
      <c r="G4" s="29"/>
      <c r="H4" s="29"/>
      <c r="I4" s="29"/>
      <c r="J4" s="29"/>
      <c r="K4" s="29"/>
      <c r="L4" s="29"/>
      <c r="M4" s="29"/>
      <c r="N4" s="29"/>
      <c r="O4" s="29"/>
      <c r="P4" s="29"/>
      <c r="Q4" s="30"/>
      <c r="R4" s="30"/>
      <c r="S4" s="78" t="str">
        <f ca="1">IF(A4="",0,VLOOKUP(A4,进账单录入!A:V,22,FALSE))</f>
        <v>大X五金制品（深圳）有限公司</v>
      </c>
      <c r="T4" s="78"/>
      <c r="U4" s="78"/>
      <c r="V4" s="78"/>
      <c r="W4" s="78"/>
      <c r="X4" s="84" t="str">
        <f ca="1">IF(A4="",0,VLOOKUP(A4,进账单录入!A:Z,26,FALSE))</f>
        <v>诚X精密科技（深圳）有限公司</v>
      </c>
      <c r="Y4" s="84"/>
      <c r="Z4" s="84"/>
      <c r="AA4" s="84"/>
      <c r="AB4" s="84"/>
      <c r="AC4" s="84"/>
      <c r="AD4" s="84"/>
      <c r="AE4" s="84"/>
      <c r="AF4" s="84"/>
      <c r="AG4" s="84"/>
      <c r="AH4" s="84"/>
      <c r="AI4" s="84"/>
      <c r="AJ4" s="84"/>
    </row>
    <row r="5" s="18" customFormat="1" ht="15.75" customHeight="1" spans="1:36">
      <c r="A5" s="25" t="s">
        <v>224</v>
      </c>
      <c r="B5" s="30"/>
      <c r="C5" s="31" t="str">
        <f ca="1">IF(A5="",0,VLOOKUP(A5,进账单录入!A:E,5,FALSE))</f>
        <v>75625793XXX8</v>
      </c>
      <c r="D5" s="31"/>
      <c r="E5" s="31"/>
      <c r="F5" s="31"/>
      <c r="G5" s="31"/>
      <c r="H5" s="31"/>
      <c r="I5" s="31"/>
      <c r="J5" s="31"/>
      <c r="K5" s="31"/>
      <c r="L5" s="31"/>
      <c r="M5" s="31"/>
      <c r="N5" s="31"/>
      <c r="O5" s="31"/>
      <c r="P5" s="31"/>
      <c r="Q5" s="30"/>
      <c r="R5" s="30"/>
      <c r="S5" s="110" t="str">
        <f ca="1">IF(A5="",0,VLOOKUP(A5,进账单录入!A:V,22,FALSE))</f>
        <v>75625793XXX8</v>
      </c>
      <c r="T5" s="110"/>
      <c r="U5" s="110"/>
      <c r="V5" s="110"/>
      <c r="W5" s="110"/>
      <c r="X5" s="111"/>
      <c r="Y5" s="85" t="str">
        <f ca="1">IF(A5="",0,VLOOKUP(A5,进账单录入!A:AA,27,FALSE))</f>
        <v>75665793XXX1</v>
      </c>
      <c r="Z5" s="85"/>
      <c r="AA5" s="85"/>
      <c r="AB5" s="85"/>
      <c r="AC5" s="85"/>
      <c r="AD5" s="85"/>
      <c r="AE5" s="85"/>
      <c r="AF5" s="85"/>
      <c r="AG5" s="85"/>
      <c r="AH5" s="85"/>
      <c r="AI5" s="85"/>
      <c r="AJ5" s="85"/>
    </row>
    <row r="6" s="18" customFormat="1" ht="15.75" customHeight="1" spans="1:36">
      <c r="A6" s="25" t="s">
        <v>225</v>
      </c>
      <c r="B6" s="30"/>
      <c r="C6" s="32" t="str">
        <f ca="1">IF(A6="",0,VLOOKUP(A6,进账单录入!A:E,5,FALSE))</f>
        <v>中国银行XX支行</v>
      </c>
      <c r="D6" s="32"/>
      <c r="E6" s="32"/>
      <c r="F6" s="32"/>
      <c r="G6" s="32"/>
      <c r="H6" s="32"/>
      <c r="I6" s="32"/>
      <c r="J6" s="32"/>
      <c r="K6" s="32"/>
      <c r="L6" s="32"/>
      <c r="M6" s="32"/>
      <c r="N6" s="32"/>
      <c r="O6" s="32"/>
      <c r="P6" s="32"/>
      <c r="Q6" s="30"/>
      <c r="R6" s="30"/>
      <c r="S6" s="112" t="str">
        <f ca="1">IF(A6="",0,VLOOKUP(A6,进账单录入!A:V,22,FALSE))</f>
        <v>中国银行XX支行</v>
      </c>
      <c r="T6" s="112"/>
      <c r="U6" s="112"/>
      <c r="V6" s="112"/>
      <c r="W6" s="112"/>
      <c r="X6" s="111"/>
      <c r="Y6" s="86" t="str">
        <f ca="1">IF(A6="",0,VLOOKUP(A6,进账单录入!A:AA,27,FALSE))</f>
        <v>中国银行XX支行</v>
      </c>
      <c r="Z6" s="87"/>
      <c r="AA6" s="87"/>
      <c r="AB6" s="87"/>
      <c r="AC6" s="87"/>
      <c r="AD6" s="87"/>
      <c r="AE6" s="87"/>
      <c r="AF6" s="87"/>
      <c r="AG6" s="87"/>
      <c r="AH6" s="87"/>
      <c r="AI6" s="87"/>
      <c r="AJ6" s="87"/>
    </row>
    <row r="7" s="18" customFormat="1" ht="12" customHeight="1" spans="1:36">
      <c r="A7" s="25" t="s">
        <v>226</v>
      </c>
      <c r="B7" s="33"/>
      <c r="C7" s="33"/>
      <c r="D7" s="33"/>
      <c r="E7" s="33"/>
      <c r="F7" s="33"/>
      <c r="G7" s="33"/>
      <c r="H7" s="33"/>
      <c r="I7" s="33"/>
      <c r="J7" s="33"/>
      <c r="K7" s="33"/>
      <c r="L7" s="33"/>
      <c r="M7" s="33"/>
      <c r="N7" s="37"/>
      <c r="O7" s="37"/>
      <c r="P7" s="37"/>
      <c r="Q7" s="68"/>
      <c r="R7" s="68"/>
      <c r="S7" s="113"/>
      <c r="T7" s="114" t="str">
        <f ca="1">IF(A7="",0,VLOOKUP(A7,进账单录入!A:V,22,FALSE))</f>
        <v>壹万贰仟肆佰捌拾元壹角陆分</v>
      </c>
      <c r="U7" s="114"/>
      <c r="V7" s="114"/>
      <c r="W7" s="114"/>
      <c r="X7" s="88"/>
      <c r="Y7" s="88"/>
      <c r="Z7" s="33"/>
      <c r="AA7" s="33"/>
      <c r="AB7" s="33"/>
      <c r="AC7" s="33"/>
      <c r="AD7" s="33"/>
      <c r="AE7" s="33"/>
      <c r="AF7" s="33"/>
      <c r="AG7" s="33"/>
      <c r="AH7" s="33"/>
      <c r="AI7" s="33"/>
      <c r="AJ7" s="33"/>
    </row>
    <row r="8" s="18" customFormat="1" ht="17.25" customHeight="1" spans="1:37">
      <c r="A8" s="34" t="s">
        <v>241</v>
      </c>
      <c r="B8" s="35"/>
      <c r="C8" s="35" t="str">
        <f ca="1" t="shared" ref="C8:M8" si="0">Y8</f>
        <v/>
      </c>
      <c r="D8" s="35">
        <f ca="1" t="shared" si="0"/>
        <v>0</v>
      </c>
      <c r="E8" s="36">
        <f ca="1" t="shared" si="0"/>
        <v>0</v>
      </c>
      <c r="F8" s="35" t="str">
        <f ca="1" t="shared" si="0"/>
        <v>￥</v>
      </c>
      <c r="G8" s="35" t="str">
        <f ca="1" t="shared" si="0"/>
        <v>1</v>
      </c>
      <c r="H8" s="35" t="str">
        <f ca="1" t="shared" si="0"/>
        <v>2</v>
      </c>
      <c r="I8" s="35" t="str">
        <f ca="1" t="shared" si="0"/>
        <v>4</v>
      </c>
      <c r="J8" s="35" t="str">
        <f ca="1" t="shared" si="0"/>
        <v>8</v>
      </c>
      <c r="K8" s="35" t="str">
        <f ca="1" t="shared" si="0"/>
        <v>0</v>
      </c>
      <c r="L8" s="35" t="str">
        <f ca="1" t="shared" si="0"/>
        <v>1</v>
      </c>
      <c r="M8" s="35" t="str">
        <f ca="1" t="shared" si="0"/>
        <v>6</v>
      </c>
      <c r="N8" s="35"/>
      <c r="O8" s="35"/>
      <c r="P8" s="35"/>
      <c r="Q8" s="68"/>
      <c r="R8" s="68"/>
      <c r="S8" s="113"/>
      <c r="T8" s="114"/>
      <c r="U8" s="114"/>
      <c r="V8" s="114"/>
      <c r="W8" s="114"/>
      <c r="X8" s="88"/>
      <c r="Y8" s="89" t="str">
        <f ca="1">IF(A8="",0,VLOOKUP(A8,进账单录入!A:AB,28,FALSE))</f>
        <v/>
      </c>
      <c r="Z8" s="90">
        <f ca="1">IF(A8="",0,VLOOKUP(A8,进账单录入!A:AC,29,FALSE))</f>
        <v>0</v>
      </c>
      <c r="AA8" s="90">
        <f ca="1">IF(A8="",0,VLOOKUP(A8,进账单录入!A:AD,30,FALSE))</f>
        <v>0</v>
      </c>
      <c r="AB8" s="31" t="str">
        <f ca="1">IF(A8="",0,VLOOKUP(A8,进账单录入!A:AE,31,FALSE))</f>
        <v>￥</v>
      </c>
      <c r="AC8" s="31" t="str">
        <f ca="1">IF(A8="",0,VLOOKUP(A8,进账单录入!A:AF,32,FALSE))</f>
        <v>1</v>
      </c>
      <c r="AD8" s="31" t="str">
        <f ca="1">IF(A8="",0,VLOOKUP(A8,进账单录入!A:AG,33,FALSE))</f>
        <v>2</v>
      </c>
      <c r="AE8" s="31" t="str">
        <f ca="1">IF(A8="",0,VLOOKUP(A8,进账单录入!A:AH,34,FALSE))</f>
        <v>4</v>
      </c>
      <c r="AF8" s="31" t="str">
        <f ca="1">IF(A8="",0,VLOOKUP(A8,进账单录入!A:AI,35,FALSE))</f>
        <v>8</v>
      </c>
      <c r="AG8" s="31" t="str">
        <f ca="1">IF(A8="",0,VLOOKUP(A8,进账单录入!A:AJ,36,FALSE))</f>
        <v>0</v>
      </c>
      <c r="AH8" s="31" t="str">
        <f ca="1">IF(A8="",0,VLOOKUP(A8,进账单录入!A:AK,37,FALSE))</f>
        <v>1</v>
      </c>
      <c r="AI8" s="31" t="str">
        <f ca="1">IF(A8="",0,VLOOKUP(A8,进账单录入!A:AL,38,FALSE))</f>
        <v>6</v>
      </c>
      <c r="AJ8" s="31"/>
      <c r="AK8" s="34"/>
    </row>
    <row r="9" s="18" customFormat="1" spans="1:36">
      <c r="A9" s="25" t="s">
        <v>227</v>
      </c>
      <c r="B9" s="37"/>
      <c r="C9" s="38" t="str">
        <f ca="1">IF(A9="",0,VLOOKUP(A9,进账单录入!A:E,5,FALSE))</f>
        <v>诚X精密科技（深圳）有限公司</v>
      </c>
      <c r="D9" s="38"/>
      <c r="E9" s="38"/>
      <c r="F9" s="38"/>
      <c r="G9" s="38"/>
      <c r="H9" s="38"/>
      <c r="I9" s="38"/>
      <c r="J9" s="38"/>
      <c r="K9" s="38"/>
      <c r="L9" s="38"/>
      <c r="M9" s="38"/>
      <c r="N9" s="38"/>
      <c r="O9" s="38"/>
      <c r="P9" s="38"/>
      <c r="Q9" s="41"/>
      <c r="R9" s="37"/>
      <c r="S9" s="37"/>
      <c r="T9" s="29" t="str">
        <f ca="1">IF(A9="",0,VLOOKUP(A9,进账单录入!A:V,22,FALSE))</f>
        <v>转账支票</v>
      </c>
      <c r="U9" s="37"/>
      <c r="V9" s="29" t="str">
        <f ca="1">IF(A9="",0,VLOOKUP(A9,进账单录入!A:X,24,FALSE))</f>
        <v>壹张</v>
      </c>
      <c r="W9" s="115"/>
      <c r="X9" s="115"/>
      <c r="Y9" s="91"/>
      <c r="Z9" s="91"/>
      <c r="AA9" s="91"/>
      <c r="AB9" s="91"/>
      <c r="AC9" s="91"/>
      <c r="AD9" s="91"/>
      <c r="AE9" s="91"/>
      <c r="AF9" s="91"/>
      <c r="AG9" s="91"/>
      <c r="AH9" s="91"/>
      <c r="AI9" s="91"/>
      <c r="AJ9" s="91"/>
    </row>
    <row r="10" s="18" customFormat="1" ht="15" spans="1:36">
      <c r="A10" s="25" t="s">
        <v>230</v>
      </c>
      <c r="B10" s="37"/>
      <c r="C10" s="39" t="str">
        <f ca="1">IF(A10="",0,VLOOKUP(A10,进账单录入!A:E,5,FALSE))</f>
        <v>75665793XXX1</v>
      </c>
      <c r="D10" s="39"/>
      <c r="E10" s="39"/>
      <c r="F10" s="39"/>
      <c r="G10" s="39"/>
      <c r="H10" s="39"/>
      <c r="I10" s="39"/>
      <c r="J10" s="39"/>
      <c r="K10" s="39"/>
      <c r="L10" s="39"/>
      <c r="M10" s="39"/>
      <c r="N10" s="39"/>
      <c r="O10" s="39"/>
      <c r="P10" s="54"/>
      <c r="Q10" s="41"/>
      <c r="R10" s="37"/>
      <c r="S10" s="37"/>
      <c r="T10" s="110"/>
      <c r="U10" s="111"/>
      <c r="V10" s="111"/>
      <c r="W10" s="92"/>
      <c r="X10" s="92"/>
      <c r="Y10" s="92"/>
      <c r="Z10" s="92"/>
      <c r="AA10" s="92"/>
      <c r="AB10" s="92"/>
      <c r="AC10" s="92"/>
      <c r="AD10" s="92"/>
      <c r="AE10" s="92"/>
      <c r="AF10" s="92"/>
      <c r="AG10" s="92"/>
      <c r="AH10" s="92"/>
      <c r="AI10" s="92"/>
      <c r="AJ10" s="92"/>
    </row>
    <row r="11" s="18" customFormat="1" spans="1:36">
      <c r="A11" s="25" t="s">
        <v>231</v>
      </c>
      <c r="B11" s="37"/>
      <c r="C11" s="38" t="str">
        <f ca="1">IF(A11="",0,VLOOKUP(A11,进账单录入!A:E,5,FALSE))</f>
        <v>中国银行XX支行</v>
      </c>
      <c r="D11" s="38"/>
      <c r="E11" s="38"/>
      <c r="F11" s="38"/>
      <c r="G11" s="38"/>
      <c r="H11" s="38"/>
      <c r="I11" s="38"/>
      <c r="J11" s="38"/>
      <c r="K11" s="38"/>
      <c r="L11" s="38"/>
      <c r="M11" s="38"/>
      <c r="N11" s="38"/>
      <c r="O11" s="38"/>
      <c r="P11" s="38"/>
      <c r="Q11" s="41"/>
      <c r="R11" s="37"/>
      <c r="S11" s="37"/>
      <c r="T11" s="37"/>
      <c r="U11" s="37"/>
      <c r="V11" s="37"/>
      <c r="W11" s="37"/>
      <c r="X11" s="37"/>
      <c r="Y11" s="37"/>
      <c r="Z11" s="37"/>
      <c r="AA11" s="37"/>
      <c r="AB11" s="37"/>
      <c r="AC11" s="37"/>
      <c r="AD11" s="37"/>
      <c r="AE11" s="37"/>
      <c r="AF11" s="37"/>
      <c r="AG11" s="37"/>
      <c r="AH11" s="37"/>
      <c r="AI11" s="37"/>
      <c r="AJ11" s="37"/>
    </row>
    <row r="12" s="18" customFormat="1" spans="1:36">
      <c r="A12" s="25" t="s">
        <v>232</v>
      </c>
      <c r="B12" s="32"/>
      <c r="C12" s="40" t="str">
        <f ca="1">IF(A12="",0,VLOOKUP(A12,进账单录入!A:E,5,FALSE))</f>
        <v>转账支票</v>
      </c>
      <c r="D12" s="32"/>
      <c r="E12" s="32"/>
      <c r="F12" s="32"/>
      <c r="G12" s="32"/>
      <c r="H12" s="32"/>
      <c r="I12" s="32"/>
      <c r="J12" s="41"/>
      <c r="K12" s="32" t="str">
        <f ca="1">IF(A12="",0,VLOOKUP(A12,进账单录入!A:M,13,FALSE))</f>
        <v>壹张</v>
      </c>
      <c r="L12" s="32"/>
      <c r="M12" s="32"/>
      <c r="N12" s="32"/>
      <c r="O12" s="32"/>
      <c r="P12" s="32"/>
      <c r="Q12" s="41"/>
      <c r="R12" s="78"/>
      <c r="S12" s="78"/>
      <c r="T12" s="78"/>
      <c r="U12" s="78"/>
      <c r="V12" s="78"/>
      <c r="W12" s="37"/>
      <c r="X12" s="37"/>
      <c r="Y12" s="37"/>
      <c r="Z12" s="37"/>
      <c r="AA12" s="37"/>
      <c r="AB12" s="37"/>
      <c r="AC12" s="37"/>
      <c r="AD12" s="37"/>
      <c r="AE12" s="37"/>
      <c r="AF12" s="37"/>
      <c r="AG12" s="37"/>
      <c r="AH12" s="37"/>
      <c r="AI12" s="37"/>
      <c r="AJ12" s="37"/>
    </row>
    <row r="13" s="18" customFormat="1" ht="16.5" customHeight="1" spans="1:37">
      <c r="A13" s="25"/>
      <c r="B13" s="41"/>
      <c r="C13" s="42"/>
      <c r="D13" s="42"/>
      <c r="E13" s="42"/>
      <c r="F13" s="42"/>
      <c r="G13" s="42"/>
      <c r="H13" s="42"/>
      <c r="I13" s="42"/>
      <c r="J13" s="42"/>
      <c r="K13" s="42"/>
      <c r="L13" s="42"/>
      <c r="M13" s="42"/>
      <c r="N13" s="42"/>
      <c r="O13" s="42"/>
      <c r="P13" s="42"/>
      <c r="Q13" s="41"/>
      <c r="R13" s="37"/>
      <c r="S13" s="37"/>
      <c r="T13" s="37"/>
      <c r="U13" s="37"/>
      <c r="V13" s="37"/>
      <c r="W13" s="37"/>
      <c r="X13" s="37"/>
      <c r="Y13" s="37"/>
      <c r="Z13" s="37"/>
      <c r="AA13" s="37"/>
      <c r="AB13" s="37"/>
      <c r="AC13" s="37"/>
      <c r="AD13" s="37"/>
      <c r="AE13" s="37"/>
      <c r="AF13" s="37"/>
      <c r="AG13" s="37"/>
      <c r="AH13" s="37"/>
      <c r="AI13" s="37"/>
      <c r="AJ13" s="37"/>
      <c r="AK13" s="80"/>
    </row>
    <row r="14" s="18" customFormat="1" ht="28.5" customHeight="1" spans="2:36">
      <c r="B14" s="43"/>
      <c r="C14" s="44"/>
      <c r="D14" s="45"/>
      <c r="E14" s="44"/>
      <c r="F14" s="44"/>
      <c r="G14" s="44"/>
      <c r="H14" s="44"/>
      <c r="I14" s="44"/>
      <c r="J14" s="44"/>
      <c r="K14" s="44"/>
      <c r="L14" s="44"/>
      <c r="M14" s="44"/>
      <c r="N14" s="44"/>
      <c r="O14" s="44"/>
      <c r="P14" s="44"/>
      <c r="Q14" s="43"/>
      <c r="R14" s="79"/>
      <c r="S14" s="79"/>
      <c r="T14" s="116"/>
      <c r="U14" s="117"/>
      <c r="V14" s="118"/>
      <c r="W14" s="79"/>
      <c r="X14" s="119"/>
      <c r="Y14" s="48"/>
      <c r="Z14" s="79"/>
      <c r="AA14" s="79"/>
      <c r="AB14" s="79"/>
      <c r="AC14" s="79"/>
      <c r="AD14" s="79"/>
      <c r="AE14" s="79"/>
      <c r="AF14" s="79"/>
      <c r="AG14" s="79"/>
      <c r="AH14" s="79"/>
      <c r="AI14" s="79"/>
      <c r="AJ14" s="79"/>
    </row>
    <row r="15" s="18" customFormat="1" ht="16.5" customHeight="1" spans="1:36">
      <c r="A15" s="46"/>
      <c r="B15" s="47" t="s">
        <v>203</v>
      </c>
      <c r="C15" s="44"/>
      <c r="D15" s="44"/>
      <c r="E15" s="44"/>
      <c r="F15" s="44"/>
      <c r="G15" s="48" t="s">
        <v>242</v>
      </c>
      <c r="H15" s="44"/>
      <c r="I15" s="44"/>
      <c r="J15" s="44"/>
      <c r="K15" s="44"/>
      <c r="L15" s="44"/>
      <c r="M15" s="44"/>
      <c r="N15" s="44"/>
      <c r="O15" s="44"/>
      <c r="P15" s="44"/>
      <c r="Q15" s="43"/>
      <c r="R15" s="79"/>
      <c r="S15" s="79"/>
      <c r="T15" s="116"/>
      <c r="U15" s="119"/>
      <c r="V15" s="118"/>
      <c r="W15" s="79"/>
      <c r="X15" s="119"/>
      <c r="Y15" s="48"/>
      <c r="Z15" s="79"/>
      <c r="AA15" s="79"/>
      <c r="AB15" s="79"/>
      <c r="AC15" s="79"/>
      <c r="AD15" s="79"/>
      <c r="AE15" s="79"/>
      <c r="AF15" s="79"/>
      <c r="AG15" s="79"/>
      <c r="AH15" s="79"/>
      <c r="AI15" s="79"/>
      <c r="AJ15" s="79"/>
    </row>
    <row r="16" s="19" customFormat="1" ht="18.75" customHeight="1" spans="2:36">
      <c r="B16" s="48" t="s">
        <v>243</v>
      </c>
      <c r="C16" s="49"/>
      <c r="D16" s="48"/>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row>
    <row r="17" s="18" customFormat="1" ht="15" customHeight="1" spans="2:36">
      <c r="B17" s="48" t="s">
        <v>206</v>
      </c>
      <c r="C17" s="43"/>
      <c r="D17" s="48"/>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row>
    <row r="18" s="18" customFormat="1" ht="15" customHeight="1" spans="2:36">
      <c r="B18" s="48" t="s">
        <v>244</v>
      </c>
      <c r="C18" s="43"/>
      <c r="D18" s="48"/>
      <c r="E18" s="43"/>
      <c r="F18" s="43"/>
      <c r="G18" s="43"/>
      <c r="H18" s="43"/>
      <c r="I18" s="43"/>
      <c r="J18" s="48" t="s">
        <v>245</v>
      </c>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row>
    <row r="19" s="18" customFormat="1" ht="15" customHeight="1" spans="2:36">
      <c r="B19" s="43" t="s">
        <v>246</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row>
    <row r="20" s="18" customFormat="1" ht="15" customHeight="1" spans="2:36">
      <c r="B20" s="43" t="s">
        <v>247</v>
      </c>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row>
    <row r="21" s="18" customFormat="1" ht="15" customHeight="1" spans="2:36">
      <c r="B21" s="50" t="s">
        <v>248</v>
      </c>
      <c r="C21" s="43"/>
      <c r="D21" s="50"/>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row>
    <row r="22" s="18" customFormat="1" spans="2:36">
      <c r="B22" s="51" t="s">
        <v>249</v>
      </c>
      <c r="C22" s="52"/>
      <c r="D22" s="43"/>
      <c r="E22" s="43"/>
      <c r="F22" s="43"/>
      <c r="G22" s="43"/>
      <c r="H22" s="43"/>
      <c r="I22" s="43"/>
      <c r="J22" s="43"/>
      <c r="K22" s="55"/>
      <c r="L22" s="43"/>
      <c r="M22" s="43"/>
      <c r="N22" s="43"/>
      <c r="O22" s="43"/>
      <c r="P22" s="43"/>
      <c r="Q22" s="55"/>
      <c r="R22" s="43"/>
      <c r="S22" s="43"/>
      <c r="T22" s="43"/>
      <c r="U22" s="43"/>
      <c r="V22" s="43"/>
      <c r="W22" s="43"/>
      <c r="X22" s="43"/>
      <c r="Y22" s="43"/>
      <c r="Z22" s="43"/>
      <c r="AA22" s="43"/>
      <c r="AB22" s="43"/>
      <c r="AC22" s="43"/>
      <c r="AD22" s="43"/>
      <c r="AE22" s="43"/>
      <c r="AF22" s="43"/>
      <c r="AG22" s="43"/>
      <c r="AH22" s="43"/>
      <c r="AI22" s="43"/>
      <c r="AJ22" s="43"/>
    </row>
    <row r="26" spans="39:39">
      <c r="AM26" s="106"/>
    </row>
  </sheetData>
  <mergeCells count="11">
    <mergeCell ref="C4:P4"/>
    <mergeCell ref="S4:W4"/>
    <mergeCell ref="X4:AJ4"/>
    <mergeCell ref="C5:O5"/>
    <mergeCell ref="S5:W5"/>
    <mergeCell ref="C6:O6"/>
    <mergeCell ref="S6:W6"/>
    <mergeCell ref="C9:P9"/>
    <mergeCell ref="C10:O10"/>
    <mergeCell ref="C11:O11"/>
    <mergeCell ref="T7:W8"/>
  </mergeCells>
  <conditionalFormatting sqref="Y14:Y15">
    <cfRule type="cellIs" dxfId="2" priority="1" stopIfTrue="1" operator="equal">
      <formula>"进账日期有误!"</formula>
    </cfRule>
  </conditionalFormatting>
  <pageMargins left="0.511811023622047" right="0" top="0.393700787401575" bottom="0.984251968503937" header="0.511811023622047" footer="0.511811023622047"/>
  <pageSetup paperSize="9" orientation="portrait" blackAndWhite="1" horizontalDpi="300" verticalDpi="300"/>
  <headerFooter alignWithMargins="0" scaleWithDoc="0"/>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indexed="43"/>
  </sheetPr>
  <dimension ref="A1:AM26"/>
  <sheetViews>
    <sheetView workbookViewId="0">
      <selection activeCell="AS30" sqref="AS30"/>
    </sheetView>
  </sheetViews>
  <sheetFormatPr defaultColWidth="9" defaultRowHeight="14.25"/>
  <cols>
    <col min="1" max="1" width="6.5" style="20" customWidth="1"/>
    <col min="2" max="2" width="2.125" style="21" customWidth="1"/>
    <col min="3" max="4" width="1.625" style="21" customWidth="1"/>
    <col min="5" max="5" width="1.75" style="21" customWidth="1"/>
    <col min="6" max="10" width="1.625" style="21" customWidth="1"/>
    <col min="11" max="11" width="1.75" style="21" customWidth="1"/>
    <col min="12" max="14" width="1.625" style="21" customWidth="1"/>
    <col min="15" max="15" width="1.75" style="21" customWidth="1"/>
    <col min="16" max="16" width="1.625" style="21" customWidth="1"/>
    <col min="17" max="18" width="2.625" style="21" customWidth="1"/>
    <col min="19" max="20" width="7.125" style="20" customWidth="1"/>
    <col min="21" max="21" width="7.5" style="20" customWidth="1"/>
    <col min="22" max="22" width="8.375" style="20" customWidth="1"/>
    <col min="23" max="23" width="2.25" style="20" customWidth="1"/>
    <col min="24" max="24" width="7.5" style="20" customWidth="1"/>
    <col min="25" max="25" width="4.875" style="21" customWidth="1"/>
    <col min="26" max="26" width="3.625" style="21" customWidth="1"/>
    <col min="27" max="30" width="1.5" style="21" customWidth="1"/>
    <col min="31" max="31" width="1.75" style="21" customWidth="1"/>
    <col min="32" max="32" width="1.875" style="21" customWidth="1"/>
    <col min="33" max="34" width="1.75" style="21" customWidth="1"/>
    <col min="35" max="35" width="1.625" style="21" customWidth="1"/>
    <col min="36" max="36" width="1.5" style="22" customWidth="1"/>
    <col min="37" max="16384" width="9" style="20"/>
  </cols>
  <sheetData>
    <row r="1" s="17" customFormat="1" ht="27.75" customHeight="1" spans="2:36">
      <c r="B1" s="23"/>
      <c r="C1" s="23"/>
      <c r="D1" s="23"/>
      <c r="E1" s="23"/>
      <c r="F1" s="24"/>
      <c r="G1" s="24"/>
      <c r="H1" s="24"/>
      <c r="I1" s="24"/>
      <c r="J1" s="24"/>
      <c r="K1" s="24"/>
      <c r="L1" s="24"/>
      <c r="M1" s="24"/>
      <c r="N1" s="24"/>
      <c r="O1" s="24"/>
      <c r="P1" s="24"/>
      <c r="Q1" s="24"/>
      <c r="R1" s="24"/>
      <c r="S1" s="56" t="s">
        <v>240</v>
      </c>
      <c r="Y1" s="24"/>
      <c r="Z1" s="24"/>
      <c r="AA1" s="24"/>
      <c r="AB1" s="24"/>
      <c r="AC1" s="24"/>
      <c r="AD1" s="24"/>
      <c r="AE1" s="24"/>
      <c r="AF1" s="24"/>
      <c r="AG1" s="24"/>
      <c r="AH1" s="24"/>
      <c r="AI1" s="24"/>
      <c r="AJ1" s="93"/>
    </row>
    <row r="2" s="17" customFormat="1" ht="15" customHeight="1" spans="2:36">
      <c r="B2" s="23"/>
      <c r="C2" s="23"/>
      <c r="D2" s="23"/>
      <c r="E2" s="23"/>
      <c r="F2" s="24"/>
      <c r="G2" s="24"/>
      <c r="H2" s="24"/>
      <c r="I2" s="24"/>
      <c r="J2" s="24"/>
      <c r="K2" s="24"/>
      <c r="L2" s="24"/>
      <c r="M2" s="24"/>
      <c r="N2" s="24"/>
      <c r="O2" s="24"/>
      <c r="P2" s="24"/>
      <c r="Q2" s="24"/>
      <c r="R2" s="24"/>
      <c r="S2" s="56"/>
      <c r="Y2" s="24"/>
      <c r="Z2" s="24"/>
      <c r="AA2" s="24"/>
      <c r="AB2" s="24"/>
      <c r="AC2" s="24"/>
      <c r="AD2" s="24"/>
      <c r="AE2" s="24"/>
      <c r="AF2" s="24"/>
      <c r="AG2" s="24"/>
      <c r="AH2" s="24"/>
      <c r="AI2" s="24"/>
      <c r="AJ2" s="93"/>
    </row>
    <row r="3" s="18" customFormat="1" ht="12.75" customHeight="1" spans="1:36">
      <c r="A3" s="25" t="s">
        <v>222</v>
      </c>
      <c r="B3" s="26" t="str">
        <f ca="1">IF(A3="",0,VLOOKUP(A3,进账单录入!A:D,4,FALSE))</f>
        <v/>
      </c>
      <c r="C3" s="26"/>
      <c r="D3" s="26"/>
      <c r="E3" s="26"/>
      <c r="F3" s="27" t="str">
        <f ca="1">IF(A3="",0,VLOOKUP(A3,进账单录入!A:H,8,FALSE))</f>
        <v/>
      </c>
      <c r="G3" s="26"/>
      <c r="H3" s="26"/>
      <c r="I3" s="53" t="str">
        <f ca="1">IF(A3="",0,VLOOKUP(A3,进账单录入!A:K,11,FALSE))</f>
        <v/>
      </c>
      <c r="J3" s="53"/>
      <c r="K3" s="53"/>
      <c r="L3" s="53"/>
      <c r="M3" s="41"/>
      <c r="N3" s="41"/>
      <c r="O3" s="41"/>
      <c r="P3" s="41"/>
      <c r="Q3" s="57"/>
      <c r="R3" s="57"/>
      <c r="S3" s="58"/>
      <c r="T3" s="58"/>
      <c r="U3" s="59" t="str">
        <f ca="1">IF(A3="",0,VLOOKUP(A3,进账单录入!A:W,23,FALSE))</f>
        <v/>
      </c>
      <c r="V3" s="60" t="str">
        <f ca="1">IF(A3="",0,VLOOKUP(A3,进账单录入!A:X,24,FALSE))</f>
        <v/>
      </c>
      <c r="W3" s="61"/>
      <c r="X3" s="62" t="str">
        <f ca="1">IF(A3="",0,VLOOKUP(A3,进账单录入!A:Z,26,FALSE))</f>
        <v/>
      </c>
      <c r="Y3" s="26"/>
      <c r="Z3" s="41"/>
      <c r="AA3" s="41"/>
      <c r="AB3" s="41"/>
      <c r="AC3" s="41"/>
      <c r="AD3" s="41"/>
      <c r="AE3" s="41"/>
      <c r="AF3" s="41"/>
      <c r="AG3" s="41"/>
      <c r="AH3" s="41"/>
      <c r="AI3" s="41"/>
      <c r="AJ3" s="94"/>
    </row>
    <row r="4" s="18" customFormat="1" ht="15.75" customHeight="1" spans="1:36">
      <c r="A4" s="25" t="s">
        <v>223</v>
      </c>
      <c r="B4" s="28"/>
      <c r="C4" s="29" t="str">
        <f ca="1">IF(A4="",0,VLOOKUP(A4,进账单录入!A:E,5,FALSE))</f>
        <v>大X五金制品（深圳）有限公司</v>
      </c>
      <c r="D4" s="29"/>
      <c r="E4" s="29"/>
      <c r="F4" s="29"/>
      <c r="G4" s="29"/>
      <c r="H4" s="29"/>
      <c r="I4" s="29"/>
      <c r="J4" s="29"/>
      <c r="K4" s="29"/>
      <c r="L4" s="29"/>
      <c r="M4" s="29"/>
      <c r="N4" s="29"/>
      <c r="O4" s="29"/>
      <c r="P4" s="29"/>
      <c r="Q4" s="30"/>
      <c r="R4" s="30"/>
      <c r="S4" s="63" t="str">
        <f ca="1">IF(A4="",0,VLOOKUP(A4,进账单录入!A:V,22,FALSE))</f>
        <v>大X五金制品（深圳）有限公司</v>
      </c>
      <c r="T4" s="63"/>
      <c r="U4" s="63"/>
      <c r="V4" s="63"/>
      <c r="W4" s="63"/>
      <c r="X4" s="64" t="str">
        <f ca="1">IF(A4="",0,VLOOKUP(A4,进账单录入!A:Z,26,FALSE))</f>
        <v>诚X精密科技（深圳）有限公司</v>
      </c>
      <c r="Y4" s="84"/>
      <c r="Z4" s="84"/>
      <c r="AA4" s="84"/>
      <c r="AB4" s="84"/>
      <c r="AC4" s="84"/>
      <c r="AD4" s="84"/>
      <c r="AE4" s="84"/>
      <c r="AF4" s="84"/>
      <c r="AG4" s="84"/>
      <c r="AH4" s="84"/>
      <c r="AI4" s="84"/>
      <c r="AJ4" s="95"/>
    </row>
    <row r="5" s="18" customFormat="1" ht="15.75" customHeight="1" spans="1:36">
      <c r="A5" s="25" t="s">
        <v>224</v>
      </c>
      <c r="B5" s="30"/>
      <c r="C5" s="31" t="str">
        <f ca="1">IF(A5="",0,VLOOKUP(A5,进账单录入!A:E,5,FALSE))</f>
        <v>75625793XXX8</v>
      </c>
      <c r="D5" s="31"/>
      <c r="E5" s="31"/>
      <c r="F5" s="31"/>
      <c r="G5" s="31"/>
      <c r="H5" s="31"/>
      <c r="I5" s="31"/>
      <c r="J5" s="31"/>
      <c r="K5" s="31"/>
      <c r="L5" s="31"/>
      <c r="M5" s="31"/>
      <c r="N5" s="31"/>
      <c r="O5" s="31"/>
      <c r="P5" s="31"/>
      <c r="Q5" s="30"/>
      <c r="R5" s="30"/>
      <c r="S5" s="65" t="str">
        <f ca="1">IF(A5="",0,VLOOKUP(A5,进账单录入!A:V,22,FALSE))</f>
        <v>75625793XXX8</v>
      </c>
      <c r="T5" s="65"/>
      <c r="U5" s="65"/>
      <c r="V5" s="65"/>
      <c r="W5" s="65"/>
      <c r="X5" s="66"/>
      <c r="Y5" s="85" t="str">
        <f ca="1">IF(A5="",0,VLOOKUP(A5,进账单录入!A:AA,27,FALSE))</f>
        <v>75665793XXX1</v>
      </c>
      <c r="Z5" s="85"/>
      <c r="AA5" s="85"/>
      <c r="AB5" s="85"/>
      <c r="AC5" s="85"/>
      <c r="AD5" s="85"/>
      <c r="AE5" s="85"/>
      <c r="AF5" s="85"/>
      <c r="AG5" s="85"/>
      <c r="AH5" s="85"/>
      <c r="AI5" s="85"/>
      <c r="AJ5" s="96"/>
    </row>
    <row r="6" s="18" customFormat="1" ht="15.75" customHeight="1" spans="1:36">
      <c r="A6" s="25" t="s">
        <v>225</v>
      </c>
      <c r="B6" s="30"/>
      <c r="C6" s="32" t="str">
        <f ca="1">IF(A6="",0,VLOOKUP(A6,进账单录入!A:E,5,FALSE))</f>
        <v>中国银行XX支行</v>
      </c>
      <c r="D6" s="32"/>
      <c r="E6" s="32"/>
      <c r="F6" s="32"/>
      <c r="G6" s="32"/>
      <c r="H6" s="32"/>
      <c r="I6" s="32"/>
      <c r="J6" s="32"/>
      <c r="K6" s="32"/>
      <c r="L6" s="32"/>
      <c r="M6" s="32"/>
      <c r="N6" s="32"/>
      <c r="O6" s="32"/>
      <c r="P6" s="32"/>
      <c r="Q6" s="30"/>
      <c r="R6" s="30"/>
      <c r="S6" s="67" t="str">
        <f ca="1">IF(A6="",0,VLOOKUP(A6,进账单录入!A:V,22,FALSE))</f>
        <v>中国银行XX支行</v>
      </c>
      <c r="T6" s="67"/>
      <c r="U6" s="67"/>
      <c r="V6" s="67"/>
      <c r="W6" s="67"/>
      <c r="X6" s="66"/>
      <c r="Y6" s="86" t="str">
        <f ca="1">IF(A6="",0,VLOOKUP(A6,进账单录入!A:AA,27,FALSE))</f>
        <v>中国银行XX支行</v>
      </c>
      <c r="Z6" s="87"/>
      <c r="AA6" s="87"/>
      <c r="AB6" s="87"/>
      <c r="AC6" s="87"/>
      <c r="AD6" s="87"/>
      <c r="AE6" s="87"/>
      <c r="AF6" s="87"/>
      <c r="AG6" s="87"/>
      <c r="AH6" s="87"/>
      <c r="AI6" s="87"/>
      <c r="AJ6" s="97"/>
    </row>
    <row r="7" s="18" customFormat="1" ht="12" customHeight="1" spans="1:36">
      <c r="A7" s="25" t="s">
        <v>226</v>
      </c>
      <c r="B7" s="33"/>
      <c r="C7" s="33"/>
      <c r="D7" s="33"/>
      <c r="E7" s="33"/>
      <c r="F7" s="33"/>
      <c r="G7" s="33"/>
      <c r="H7" s="33"/>
      <c r="I7" s="33"/>
      <c r="J7" s="33"/>
      <c r="K7" s="33"/>
      <c r="L7" s="33"/>
      <c r="M7" s="33"/>
      <c r="N7" s="37"/>
      <c r="O7" s="37"/>
      <c r="P7" s="37"/>
      <c r="Q7" s="68"/>
      <c r="R7" s="68"/>
      <c r="S7" s="69"/>
      <c r="T7" s="70" t="str">
        <f ca="1">IF(A7="",0,VLOOKUP(A7,进账单录入!A:V,22,FALSE))</f>
        <v>壹万贰仟肆佰捌拾元壹角陆分</v>
      </c>
      <c r="U7" s="70"/>
      <c r="V7" s="70"/>
      <c r="W7" s="70"/>
      <c r="X7" s="71"/>
      <c r="Y7" s="88"/>
      <c r="Z7" s="33"/>
      <c r="AA7" s="33"/>
      <c r="AB7" s="33"/>
      <c r="AC7" s="33"/>
      <c r="AD7" s="33"/>
      <c r="AE7" s="33"/>
      <c r="AF7" s="33"/>
      <c r="AG7" s="33"/>
      <c r="AH7" s="33"/>
      <c r="AI7" s="33"/>
      <c r="AJ7" s="98"/>
    </row>
    <row r="8" s="18" customFormat="1" ht="17.25" customHeight="1" spans="1:37">
      <c r="A8" s="34" t="s">
        <v>241</v>
      </c>
      <c r="B8" s="35"/>
      <c r="C8" s="35" t="str">
        <f ca="1" t="shared" ref="C8:M8" si="0">Y8</f>
        <v/>
      </c>
      <c r="D8" s="35">
        <f ca="1" t="shared" si="0"/>
        <v>0</v>
      </c>
      <c r="E8" s="36">
        <f ca="1" t="shared" si="0"/>
        <v>0</v>
      </c>
      <c r="F8" s="35" t="str">
        <f ca="1" t="shared" si="0"/>
        <v>￥</v>
      </c>
      <c r="G8" s="35" t="str">
        <f ca="1" t="shared" si="0"/>
        <v>1</v>
      </c>
      <c r="H8" s="35" t="str">
        <f ca="1" t="shared" si="0"/>
        <v>2</v>
      </c>
      <c r="I8" s="35" t="str">
        <f ca="1" t="shared" si="0"/>
        <v>4</v>
      </c>
      <c r="J8" s="35" t="str">
        <f ca="1" t="shared" si="0"/>
        <v>8</v>
      </c>
      <c r="K8" s="35" t="str">
        <f ca="1" t="shared" si="0"/>
        <v>0</v>
      </c>
      <c r="L8" s="35" t="str">
        <f ca="1" t="shared" si="0"/>
        <v>1</v>
      </c>
      <c r="M8" s="35" t="str">
        <f ca="1" t="shared" si="0"/>
        <v>6</v>
      </c>
      <c r="N8" s="35"/>
      <c r="O8" s="35"/>
      <c r="P8" s="35"/>
      <c r="Q8" s="68"/>
      <c r="R8" s="68"/>
      <c r="S8" s="69"/>
      <c r="T8" s="70"/>
      <c r="U8" s="70"/>
      <c r="V8" s="70"/>
      <c r="W8" s="70"/>
      <c r="X8" s="71"/>
      <c r="Y8" s="89" t="str">
        <f ca="1">IF(A8="",0,VLOOKUP(A8,进账单录入!A:AB,28,FALSE))</f>
        <v/>
      </c>
      <c r="Z8" s="90">
        <f ca="1">IF(A8="",0,VLOOKUP(A8,进账单录入!A:AC,29,FALSE))</f>
        <v>0</v>
      </c>
      <c r="AA8" s="90">
        <f ca="1">IF(A8="",0,VLOOKUP(A8,进账单录入!A:AD,30,FALSE))</f>
        <v>0</v>
      </c>
      <c r="AB8" s="31" t="str">
        <f ca="1">IF(A8="",0,VLOOKUP(A8,进账单录入!A:AE,31,FALSE))</f>
        <v>￥</v>
      </c>
      <c r="AC8" s="31" t="str">
        <f ca="1">IF(A8="",0,VLOOKUP(A8,进账单录入!A:AF,32,FALSE))</f>
        <v>1</v>
      </c>
      <c r="AD8" s="31" t="str">
        <f ca="1">IF(A8="",0,VLOOKUP(A8,进账单录入!A:AG,33,FALSE))</f>
        <v>2</v>
      </c>
      <c r="AE8" s="31" t="str">
        <f ca="1">IF(A8="",0,VLOOKUP(A8,进账单录入!A:AH,34,FALSE))</f>
        <v>4</v>
      </c>
      <c r="AF8" s="31" t="str">
        <f ca="1">IF(A8="",0,VLOOKUP(A8,进账单录入!A:AI,35,FALSE))</f>
        <v>8</v>
      </c>
      <c r="AG8" s="31" t="str">
        <f ca="1">IF(A8="",0,VLOOKUP(A8,进账单录入!A:AJ,36,FALSE))</f>
        <v>0</v>
      </c>
      <c r="AH8" s="31" t="str">
        <f ca="1">IF(A8="",0,VLOOKUP(A8,进账单录入!A:AK,37,FALSE))</f>
        <v>1</v>
      </c>
      <c r="AI8" s="31" t="str">
        <f ca="1">IF(A8="",0,VLOOKUP(A8,进账单录入!A:AL,38,FALSE))</f>
        <v>6</v>
      </c>
      <c r="AJ8" s="99"/>
      <c r="AK8" s="34"/>
    </row>
    <row r="9" s="18" customFormat="1" spans="1:36">
      <c r="A9" s="25" t="s">
        <v>227</v>
      </c>
      <c r="B9" s="37"/>
      <c r="C9" s="38" t="str">
        <f ca="1">IF(A9="",0,VLOOKUP(A9,进账单录入!A:E,5,FALSE))</f>
        <v>诚X精密科技（深圳）有限公司</v>
      </c>
      <c r="D9" s="38"/>
      <c r="E9" s="38"/>
      <c r="F9" s="38"/>
      <c r="G9" s="38"/>
      <c r="H9" s="38"/>
      <c r="I9" s="38"/>
      <c r="J9" s="38"/>
      <c r="K9" s="38"/>
      <c r="L9" s="38"/>
      <c r="M9" s="38"/>
      <c r="N9" s="38"/>
      <c r="O9" s="38"/>
      <c r="P9" s="38"/>
      <c r="Q9" s="41"/>
      <c r="R9" s="37"/>
      <c r="S9" s="72"/>
      <c r="T9" s="73" t="str">
        <f ca="1">IF(A9="",0,VLOOKUP(A9,进账单录入!A:V,22,FALSE))</f>
        <v>转账支票</v>
      </c>
      <c r="U9" s="72"/>
      <c r="V9" s="73" t="str">
        <f ca="1">IF(A9="",0,VLOOKUP(A9,进账单录入!A:X,24,FALSE))</f>
        <v>壹张</v>
      </c>
      <c r="W9" s="74"/>
      <c r="X9" s="74"/>
      <c r="Y9" s="91"/>
      <c r="Z9" s="91"/>
      <c r="AA9" s="91"/>
      <c r="AB9" s="91"/>
      <c r="AC9" s="91"/>
      <c r="AD9" s="91"/>
      <c r="AE9" s="91"/>
      <c r="AF9" s="91"/>
      <c r="AG9" s="91"/>
      <c r="AH9" s="91"/>
      <c r="AI9" s="91"/>
      <c r="AJ9" s="100"/>
    </row>
    <row r="10" s="18" customFormat="1" ht="15" spans="1:36">
      <c r="A10" s="25" t="s">
        <v>230</v>
      </c>
      <c r="B10" s="37"/>
      <c r="C10" s="39" t="str">
        <f ca="1">IF(A10="",0,VLOOKUP(A10,进账单录入!A:E,5,FALSE))</f>
        <v>75665793XXX1</v>
      </c>
      <c r="D10" s="39"/>
      <c r="E10" s="39"/>
      <c r="F10" s="39"/>
      <c r="G10" s="39"/>
      <c r="H10" s="39"/>
      <c r="I10" s="39"/>
      <c r="J10" s="39"/>
      <c r="K10" s="39"/>
      <c r="L10" s="39"/>
      <c r="M10" s="39"/>
      <c r="N10" s="39"/>
      <c r="O10" s="39"/>
      <c r="P10" s="54"/>
      <c r="Q10" s="41"/>
      <c r="R10" s="37"/>
      <c r="S10" s="72"/>
      <c r="T10" s="75"/>
      <c r="U10" s="76"/>
      <c r="V10" s="76"/>
      <c r="W10" s="77"/>
      <c r="X10" s="77"/>
      <c r="Y10" s="92"/>
      <c r="Z10" s="92"/>
      <c r="AA10" s="92"/>
      <c r="AB10" s="92"/>
      <c r="AC10" s="92"/>
      <c r="AD10" s="92"/>
      <c r="AE10" s="92"/>
      <c r="AF10" s="92"/>
      <c r="AG10" s="92"/>
      <c r="AH10" s="92"/>
      <c r="AI10" s="92"/>
      <c r="AJ10" s="101"/>
    </row>
    <row r="11" s="18" customFormat="1" spans="1:36">
      <c r="A11" s="25" t="s">
        <v>231</v>
      </c>
      <c r="B11" s="37"/>
      <c r="C11" s="38" t="str">
        <f ca="1">IF(A11="",0,VLOOKUP(A11,进账单录入!A:E,5,FALSE))</f>
        <v>中国银行XX支行</v>
      </c>
      <c r="D11" s="38"/>
      <c r="E11" s="38"/>
      <c r="F11" s="38"/>
      <c r="G11" s="38"/>
      <c r="H11" s="38"/>
      <c r="I11" s="38"/>
      <c r="J11" s="38"/>
      <c r="K11" s="38"/>
      <c r="L11" s="38"/>
      <c r="M11" s="38"/>
      <c r="N11" s="38"/>
      <c r="O11" s="38"/>
      <c r="P11" s="38"/>
      <c r="Q11" s="41"/>
      <c r="R11" s="37"/>
      <c r="S11" s="72"/>
      <c r="T11" s="72"/>
      <c r="U11" s="72"/>
      <c r="V11" s="72"/>
      <c r="W11" s="72"/>
      <c r="X11" s="72"/>
      <c r="Y11" s="37"/>
      <c r="Z11" s="37"/>
      <c r="AA11" s="37"/>
      <c r="AB11" s="37"/>
      <c r="AC11" s="37"/>
      <c r="AD11" s="37"/>
      <c r="AE11" s="37"/>
      <c r="AF11" s="37"/>
      <c r="AG11" s="37"/>
      <c r="AH11" s="37"/>
      <c r="AI11" s="37"/>
      <c r="AJ11" s="102"/>
    </row>
    <row r="12" s="18" customFormat="1" spans="1:36">
      <c r="A12" s="25" t="s">
        <v>232</v>
      </c>
      <c r="B12" s="32"/>
      <c r="C12" s="40" t="str">
        <f ca="1">IF(A12="",0,VLOOKUP(A12,进账单录入!A:E,5,FALSE))</f>
        <v>转账支票</v>
      </c>
      <c r="D12" s="32"/>
      <c r="E12" s="32"/>
      <c r="F12" s="32"/>
      <c r="G12" s="32"/>
      <c r="H12" s="32"/>
      <c r="I12" s="32"/>
      <c r="J12" s="41"/>
      <c r="K12" s="32" t="str">
        <f ca="1">IF(A12="",0,VLOOKUP(A12,进账单录入!A:M,13,FALSE))</f>
        <v>壹张</v>
      </c>
      <c r="L12" s="32"/>
      <c r="M12" s="32"/>
      <c r="N12" s="32"/>
      <c r="O12" s="32"/>
      <c r="P12" s="32"/>
      <c r="Q12" s="41"/>
      <c r="R12" s="78"/>
      <c r="S12" s="63"/>
      <c r="T12" s="63"/>
      <c r="U12" s="63"/>
      <c r="V12" s="63"/>
      <c r="W12" s="72"/>
      <c r="X12" s="72"/>
      <c r="Y12" s="37"/>
      <c r="Z12" s="37"/>
      <c r="AA12" s="37"/>
      <c r="AB12" s="37"/>
      <c r="AC12" s="37"/>
      <c r="AD12" s="37"/>
      <c r="AE12" s="37"/>
      <c r="AF12" s="37"/>
      <c r="AG12" s="37"/>
      <c r="AH12" s="37"/>
      <c r="AI12" s="37"/>
      <c r="AJ12" s="102"/>
    </row>
    <row r="13" s="18" customFormat="1" ht="16.5" customHeight="1" spans="1:37">
      <c r="A13" s="25"/>
      <c r="B13" s="41"/>
      <c r="C13" s="42"/>
      <c r="D13" s="42"/>
      <c r="E13" s="42"/>
      <c r="F13" s="42"/>
      <c r="G13" s="42"/>
      <c r="H13" s="42"/>
      <c r="I13" s="42"/>
      <c r="J13" s="42"/>
      <c r="K13" s="42"/>
      <c r="L13" s="42"/>
      <c r="M13" s="42"/>
      <c r="N13" s="42"/>
      <c r="O13" s="42"/>
      <c r="P13" s="42"/>
      <c r="Q13" s="41"/>
      <c r="R13" s="37"/>
      <c r="S13" s="72"/>
      <c r="T13" s="72"/>
      <c r="U13" s="72"/>
      <c r="V13" s="72"/>
      <c r="W13" s="72"/>
      <c r="X13" s="72"/>
      <c r="Y13" s="37"/>
      <c r="Z13" s="37"/>
      <c r="AA13" s="37"/>
      <c r="AB13" s="37"/>
      <c r="AC13" s="37"/>
      <c r="AD13" s="37"/>
      <c r="AE13" s="37"/>
      <c r="AF13" s="37"/>
      <c r="AG13" s="37"/>
      <c r="AH13" s="37"/>
      <c r="AI13" s="37"/>
      <c r="AJ13" s="102"/>
      <c r="AK13" s="80"/>
    </row>
    <row r="14" s="18" customFormat="1" ht="28.5" customHeight="1" spans="2:36">
      <c r="B14" s="43"/>
      <c r="C14" s="44"/>
      <c r="D14" s="45"/>
      <c r="E14" s="44"/>
      <c r="F14" s="44"/>
      <c r="G14" s="44"/>
      <c r="H14" s="44"/>
      <c r="I14" s="44"/>
      <c r="J14" s="44"/>
      <c r="K14" s="44"/>
      <c r="L14" s="44"/>
      <c r="M14" s="44"/>
      <c r="N14" s="44"/>
      <c r="O14" s="44"/>
      <c r="P14" s="44"/>
      <c r="Q14" s="43"/>
      <c r="R14" s="79"/>
      <c r="S14" s="80"/>
      <c r="T14" s="81"/>
      <c r="U14" s="82"/>
      <c r="V14" s="25"/>
      <c r="W14" s="80"/>
      <c r="X14" s="83"/>
      <c r="Y14" s="48"/>
      <c r="Z14" s="79"/>
      <c r="AA14" s="79"/>
      <c r="AB14" s="79"/>
      <c r="AC14" s="79"/>
      <c r="AD14" s="79"/>
      <c r="AE14" s="79"/>
      <c r="AF14" s="79"/>
      <c r="AG14" s="79"/>
      <c r="AH14" s="79"/>
      <c r="AI14" s="79"/>
      <c r="AJ14" s="103"/>
    </row>
    <row r="15" s="18" customFormat="1" ht="16.5" customHeight="1" spans="1:36">
      <c r="A15" s="46"/>
      <c r="B15" s="47" t="s">
        <v>203</v>
      </c>
      <c r="C15" s="44"/>
      <c r="D15" s="44"/>
      <c r="E15" s="44"/>
      <c r="F15" s="44"/>
      <c r="G15" s="48" t="s">
        <v>242</v>
      </c>
      <c r="H15" s="44"/>
      <c r="I15" s="44"/>
      <c r="J15" s="44"/>
      <c r="K15" s="44"/>
      <c r="L15" s="44"/>
      <c r="M15" s="44"/>
      <c r="N15" s="44"/>
      <c r="O15" s="44"/>
      <c r="P15" s="44"/>
      <c r="Q15" s="43"/>
      <c r="R15" s="79"/>
      <c r="S15" s="80"/>
      <c r="T15" s="81"/>
      <c r="U15" s="83"/>
      <c r="V15" s="25"/>
      <c r="W15" s="80"/>
      <c r="X15" s="83"/>
      <c r="Y15" s="48"/>
      <c r="Z15" s="79"/>
      <c r="AA15" s="79"/>
      <c r="AB15" s="79"/>
      <c r="AC15" s="79"/>
      <c r="AD15" s="79"/>
      <c r="AE15" s="79"/>
      <c r="AF15" s="79"/>
      <c r="AG15" s="79"/>
      <c r="AH15" s="79"/>
      <c r="AI15" s="79"/>
      <c r="AJ15" s="103"/>
    </row>
    <row r="16" s="19" customFormat="1" ht="18.75" customHeight="1" spans="2:36">
      <c r="B16" s="48" t="s">
        <v>243</v>
      </c>
      <c r="C16" s="49"/>
      <c r="D16" s="48"/>
      <c r="E16" s="49"/>
      <c r="F16" s="49"/>
      <c r="G16" s="49"/>
      <c r="H16" s="49"/>
      <c r="I16" s="49"/>
      <c r="J16" s="49"/>
      <c r="K16" s="49"/>
      <c r="L16" s="49"/>
      <c r="M16" s="49"/>
      <c r="N16" s="49"/>
      <c r="O16" s="49"/>
      <c r="P16" s="49"/>
      <c r="Q16" s="49"/>
      <c r="R16" s="49"/>
      <c r="Y16" s="49"/>
      <c r="Z16" s="49"/>
      <c r="AA16" s="49"/>
      <c r="AB16" s="49"/>
      <c r="AC16" s="49"/>
      <c r="AD16" s="49"/>
      <c r="AE16" s="49"/>
      <c r="AF16" s="49"/>
      <c r="AG16" s="49"/>
      <c r="AH16" s="49"/>
      <c r="AI16" s="49"/>
      <c r="AJ16" s="104"/>
    </row>
    <row r="17" s="18" customFormat="1" ht="15" customHeight="1" spans="2:36">
      <c r="B17" s="48" t="s">
        <v>206</v>
      </c>
      <c r="C17" s="43"/>
      <c r="D17" s="48"/>
      <c r="E17" s="43"/>
      <c r="F17" s="43"/>
      <c r="G17" s="43"/>
      <c r="H17" s="43"/>
      <c r="I17" s="43"/>
      <c r="J17" s="43"/>
      <c r="K17" s="43"/>
      <c r="L17" s="43"/>
      <c r="M17" s="43"/>
      <c r="N17" s="43"/>
      <c r="O17" s="43"/>
      <c r="P17" s="43"/>
      <c r="Q17" s="43"/>
      <c r="R17" s="43"/>
      <c r="Y17" s="43"/>
      <c r="Z17" s="43"/>
      <c r="AA17" s="43"/>
      <c r="AB17" s="43"/>
      <c r="AC17" s="43"/>
      <c r="AD17" s="43"/>
      <c r="AE17" s="43"/>
      <c r="AF17" s="43"/>
      <c r="AG17" s="43"/>
      <c r="AH17" s="43"/>
      <c r="AI17" s="43"/>
      <c r="AJ17" s="105"/>
    </row>
    <row r="18" s="18" customFormat="1" ht="15" customHeight="1" spans="2:36">
      <c r="B18" s="48" t="s">
        <v>244</v>
      </c>
      <c r="C18" s="43"/>
      <c r="D18" s="48"/>
      <c r="E18" s="43"/>
      <c r="F18" s="43"/>
      <c r="G18" s="43"/>
      <c r="H18" s="43"/>
      <c r="I18" s="43"/>
      <c r="J18" s="48" t="s">
        <v>245</v>
      </c>
      <c r="K18" s="43"/>
      <c r="L18" s="43"/>
      <c r="M18" s="43"/>
      <c r="N18" s="43"/>
      <c r="O18" s="43"/>
      <c r="P18" s="43"/>
      <c r="Q18" s="43"/>
      <c r="R18" s="43"/>
      <c r="Y18" s="43"/>
      <c r="Z18" s="43"/>
      <c r="AA18" s="43"/>
      <c r="AB18" s="43"/>
      <c r="AC18" s="43"/>
      <c r="AD18" s="43"/>
      <c r="AE18" s="43"/>
      <c r="AF18" s="43"/>
      <c r="AG18" s="43"/>
      <c r="AH18" s="43"/>
      <c r="AI18" s="43"/>
      <c r="AJ18" s="105"/>
    </row>
    <row r="19" s="18" customFormat="1" ht="15" customHeight="1" spans="2:36">
      <c r="B19" s="43" t="s">
        <v>246</v>
      </c>
      <c r="C19" s="43"/>
      <c r="D19" s="43"/>
      <c r="E19" s="43"/>
      <c r="F19" s="43"/>
      <c r="G19" s="43"/>
      <c r="H19" s="43"/>
      <c r="I19" s="43"/>
      <c r="J19" s="43"/>
      <c r="K19" s="43"/>
      <c r="L19" s="43"/>
      <c r="M19" s="43"/>
      <c r="N19" s="43"/>
      <c r="O19" s="43"/>
      <c r="P19" s="43"/>
      <c r="Q19" s="43"/>
      <c r="R19" s="43"/>
      <c r="Y19" s="43"/>
      <c r="Z19" s="43"/>
      <c r="AA19" s="43"/>
      <c r="AB19" s="43"/>
      <c r="AC19" s="43"/>
      <c r="AD19" s="43"/>
      <c r="AE19" s="43"/>
      <c r="AF19" s="43"/>
      <c r="AG19" s="43"/>
      <c r="AH19" s="43"/>
      <c r="AI19" s="43"/>
      <c r="AJ19" s="105"/>
    </row>
    <row r="20" s="18" customFormat="1" ht="15" customHeight="1" spans="2:36">
      <c r="B20" s="43" t="s">
        <v>247</v>
      </c>
      <c r="C20" s="43"/>
      <c r="D20" s="43"/>
      <c r="E20" s="43"/>
      <c r="F20" s="43"/>
      <c r="G20" s="43"/>
      <c r="H20" s="43"/>
      <c r="I20" s="43"/>
      <c r="J20" s="43"/>
      <c r="K20" s="43"/>
      <c r="L20" s="43"/>
      <c r="M20" s="43"/>
      <c r="N20" s="43"/>
      <c r="O20" s="43"/>
      <c r="P20" s="43"/>
      <c r="Q20" s="43"/>
      <c r="R20" s="43"/>
      <c r="Y20" s="43"/>
      <c r="Z20" s="43"/>
      <c r="AA20" s="43"/>
      <c r="AB20" s="43"/>
      <c r="AC20" s="43"/>
      <c r="AD20" s="43"/>
      <c r="AE20" s="43"/>
      <c r="AF20" s="43"/>
      <c r="AG20" s="43"/>
      <c r="AH20" s="43"/>
      <c r="AI20" s="43"/>
      <c r="AJ20" s="105"/>
    </row>
    <row r="21" s="18" customFormat="1" ht="15" customHeight="1" spans="2:36">
      <c r="B21" s="50" t="s">
        <v>248</v>
      </c>
      <c r="C21" s="43"/>
      <c r="D21" s="50"/>
      <c r="E21" s="43"/>
      <c r="F21" s="43"/>
      <c r="G21" s="43"/>
      <c r="H21" s="43"/>
      <c r="I21" s="43"/>
      <c r="J21" s="43"/>
      <c r="K21" s="43"/>
      <c r="L21" s="43"/>
      <c r="M21" s="43"/>
      <c r="N21" s="43"/>
      <c r="O21" s="43"/>
      <c r="P21" s="43"/>
      <c r="Q21" s="43"/>
      <c r="R21" s="43"/>
      <c r="Y21" s="43"/>
      <c r="Z21" s="43"/>
      <c r="AA21" s="43"/>
      <c r="AB21" s="43"/>
      <c r="AC21" s="43"/>
      <c r="AD21" s="43"/>
      <c r="AE21" s="43"/>
      <c r="AF21" s="43"/>
      <c r="AG21" s="43"/>
      <c r="AH21" s="43"/>
      <c r="AI21" s="43"/>
      <c r="AJ21" s="105"/>
    </row>
    <row r="22" s="18" customFormat="1" spans="2:36">
      <c r="B22" s="51" t="s">
        <v>249</v>
      </c>
      <c r="C22" s="52"/>
      <c r="D22" s="43"/>
      <c r="E22" s="43"/>
      <c r="F22" s="43"/>
      <c r="G22" s="43"/>
      <c r="H22" s="43"/>
      <c r="I22" s="43"/>
      <c r="J22" s="43"/>
      <c r="K22" s="55"/>
      <c r="L22" s="43"/>
      <c r="M22" s="43"/>
      <c r="N22" s="43"/>
      <c r="O22" s="43"/>
      <c r="P22" s="43"/>
      <c r="Q22" s="55"/>
      <c r="R22" s="43"/>
      <c r="Y22" s="43"/>
      <c r="Z22" s="43"/>
      <c r="AA22" s="43"/>
      <c r="AB22" s="43"/>
      <c r="AC22" s="43"/>
      <c r="AD22" s="43"/>
      <c r="AE22" s="43"/>
      <c r="AF22" s="43"/>
      <c r="AG22" s="43"/>
      <c r="AH22" s="43"/>
      <c r="AI22" s="43"/>
      <c r="AJ22" s="105"/>
    </row>
    <row r="26" spans="39:39">
      <c r="AM26" s="106"/>
    </row>
  </sheetData>
  <mergeCells count="11">
    <mergeCell ref="C4:P4"/>
    <mergeCell ref="S4:W4"/>
    <mergeCell ref="X4:AJ4"/>
    <mergeCell ref="C5:O5"/>
    <mergeCell ref="S5:W5"/>
    <mergeCell ref="C6:O6"/>
    <mergeCell ref="S6:W6"/>
    <mergeCell ref="C9:P9"/>
    <mergeCell ref="C10:O10"/>
    <mergeCell ref="C11:O11"/>
    <mergeCell ref="T7:W8"/>
  </mergeCells>
  <conditionalFormatting sqref="Y14:Y15">
    <cfRule type="cellIs" dxfId="2" priority="1" stopIfTrue="1" operator="equal">
      <formula>"进账日期有误!"</formula>
    </cfRule>
  </conditionalFormatting>
  <dataValidations count="1">
    <dataValidation type="custom" allowBlank="1" showInputMessage="1" showErrorMessage="1" prompt="不能录入,只能调整字体大小.行高.列宽！" sqref="$A1:$XFD65536">
      <formula1>"A1=**"</formula1>
    </dataValidation>
  </dataValidations>
  <pageMargins left="0.511811023622047" right="0" top="0.393700787401575" bottom="0.984251968503937" header="0.511811023622047" footer="0.511811023622047"/>
  <pageSetup paperSize="9" orientation="portrait" blackAndWhite="1" horizontalDpi="300" verticalDpi="300"/>
  <headerFooter alignWithMargins="0" scaleWithDoc="0"/>
  <drawing r:id="rId1"/>
</worksheet>
</file>

<file path=docProps/app.xml><?xml version="1.0" encoding="utf-8"?>
<Properties xmlns="http://schemas.openxmlformats.org/officeDocument/2006/extended-properties" xmlns:vt="http://schemas.openxmlformats.org/officeDocument/2006/docPropsVTypes">
  <Company>sbgs</Company>
  <Application>Microsoft Excel</Application>
  <HeadingPairs>
    <vt:vector size="2" baseType="variant">
      <vt:variant>
        <vt:lpstr>工作表</vt:lpstr>
      </vt:variant>
      <vt:variant>
        <vt:i4>11</vt:i4>
      </vt:variant>
    </vt:vector>
  </HeadingPairs>
  <TitlesOfParts>
    <vt:vector size="11" baseType="lpstr">
      <vt:lpstr>首页</vt:lpstr>
      <vt:lpstr>账户资料</vt:lpstr>
      <vt:lpstr>转账付款</vt:lpstr>
      <vt:lpstr>支票录入</vt:lpstr>
      <vt:lpstr>支票生成</vt:lpstr>
      <vt:lpstr>支票调整打印</vt:lpstr>
      <vt:lpstr>进账单录入</vt:lpstr>
      <vt:lpstr>生成进账单</vt:lpstr>
      <vt:lpstr>进账单调整打印</vt:lpstr>
      <vt:lpstr>转付款存档</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dc:creator>
  <cp:lastModifiedBy>支宇</cp:lastModifiedBy>
  <dcterms:created xsi:type="dcterms:W3CDTF">2003-06-08T05:56:00Z</dcterms:created>
  <cp:lastPrinted>2016-07-25T08:47:00Z</cp:lastPrinted>
  <dcterms:modified xsi:type="dcterms:W3CDTF">2021-02-02T10:12:01Z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2052-11.1.0.9329</vt:lpwstr>
  </property>
</Properties>
</file>